
<file path=[Content_Types].xml><?xml version="1.0" encoding="utf-8"?>
<Types xmlns="http://schemas.openxmlformats.org/package/2006/content-types"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C:\Users\Angie\Downloads\"/>
    </mc:Choice>
  </mc:AlternateContent>
  <xr:revisionPtr revIDLastSave="0" documentId="8_{6AC32B72-2612-41B6-8FED-A2A31AA2AE09}" xr6:coauthVersionLast="47" xr6:coauthVersionMax="47" xr10:uidLastSave="{00000000-0000-0000-0000-000000000000}"/>
  <workbookProtection workbookAlgorithmName="SHA-512" workbookHashValue="gAG7a14m7YlHT56u4PuLOEx/wLQPPTcVEGnT3y2N6GkMK66yTa9CXbnJCgJgDEEzGz6AbucNIsMigCiIP1dPXQ==" workbookSaltValue="9cb2OHik7HsB49FMOSwScw==" workbookSpinCount="100000" lockStructure="1"/>
  <bookViews>
    <workbookView xWindow="-120" yWindow="-120" windowWidth="29040" windowHeight="15840" activeTab="2" xr2:uid="{00000000-000D-0000-FFFF-FFFF00000000}"/>
  </bookViews>
  <sheets>
    <sheet name="Acquisition+Construction Budget" sheetId="1" r:id="rId1"/>
    <sheet name="Buy and Hold Profit and Loss" sheetId="2" r:id="rId2"/>
    <sheet name="Buy and Sell Profit and Loss" sheetId="3" r:id="rId3"/>
    <sheet name="Comps" sheetId="4" r:id="rId4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uri="GoogleSheetsCustomDataVersion1">
      <go:sheetsCustomData xmlns:go="http://customooxmlschemas.google.com/" r:id="rId8" roundtripDataSignature="AMtx7mgbRFL+zdQPNwJshhOCAAMtwZYz8g=="/>
    </ext>
  </extLst>
</workbook>
</file>

<file path=xl/calcChain.xml><?xml version="1.0" encoding="utf-8"?>
<calcChain xmlns="http://schemas.openxmlformats.org/spreadsheetml/2006/main">
  <c r="B26" i="4" l="1"/>
  <c r="I15" i="4"/>
  <c r="I26" i="4" s="1"/>
  <c r="F15" i="4"/>
  <c r="F26" i="4" s="1"/>
  <c r="E15" i="4"/>
  <c r="E26" i="4" s="1"/>
  <c r="D15" i="4"/>
  <c r="D26" i="4" s="1"/>
  <c r="B15" i="4"/>
  <c r="A4" i="4"/>
  <c r="D45" i="3"/>
  <c r="D36" i="3"/>
  <c r="D22" i="3"/>
  <c r="D15" i="3"/>
  <c r="D16" i="3" s="1"/>
  <c r="C4" i="3"/>
  <c r="B3" i="3"/>
  <c r="G54" i="2"/>
  <c r="H54" i="2" s="1"/>
  <c r="I54" i="2" s="1"/>
  <c r="J54" i="2" s="1"/>
  <c r="K54" i="2" s="1"/>
  <c r="L54" i="2" s="1"/>
  <c r="M54" i="2" s="1"/>
  <c r="N54" i="2" s="1"/>
  <c r="O54" i="2" s="1"/>
  <c r="E54" i="2"/>
  <c r="H53" i="2"/>
  <c r="I53" i="2" s="1"/>
  <c r="J53" i="2" s="1"/>
  <c r="K53" i="2" s="1"/>
  <c r="L53" i="2" s="1"/>
  <c r="M53" i="2" s="1"/>
  <c r="N53" i="2" s="1"/>
  <c r="O53" i="2" s="1"/>
  <c r="G53" i="2"/>
  <c r="E53" i="2"/>
  <c r="G52" i="2"/>
  <c r="H52" i="2" s="1"/>
  <c r="I52" i="2" s="1"/>
  <c r="J52" i="2" s="1"/>
  <c r="K52" i="2" s="1"/>
  <c r="L52" i="2" s="1"/>
  <c r="M52" i="2" s="1"/>
  <c r="N52" i="2" s="1"/>
  <c r="O52" i="2" s="1"/>
  <c r="E52" i="2"/>
  <c r="G51" i="2"/>
  <c r="H51" i="2" s="1"/>
  <c r="I51" i="2" s="1"/>
  <c r="J51" i="2" s="1"/>
  <c r="K51" i="2" s="1"/>
  <c r="L51" i="2" s="1"/>
  <c r="M51" i="2" s="1"/>
  <c r="N51" i="2" s="1"/>
  <c r="O51" i="2" s="1"/>
  <c r="E51" i="2"/>
  <c r="G50" i="2"/>
  <c r="H50" i="2" s="1"/>
  <c r="I50" i="2" s="1"/>
  <c r="J50" i="2" s="1"/>
  <c r="K50" i="2" s="1"/>
  <c r="L50" i="2" s="1"/>
  <c r="M50" i="2" s="1"/>
  <c r="N50" i="2" s="1"/>
  <c r="O50" i="2" s="1"/>
  <c r="E50" i="2"/>
  <c r="H49" i="2"/>
  <c r="I49" i="2" s="1"/>
  <c r="J49" i="2" s="1"/>
  <c r="K49" i="2" s="1"/>
  <c r="L49" i="2" s="1"/>
  <c r="M49" i="2" s="1"/>
  <c r="N49" i="2" s="1"/>
  <c r="O49" i="2" s="1"/>
  <c r="G49" i="2"/>
  <c r="E49" i="2"/>
  <c r="G48" i="2"/>
  <c r="H48" i="2" s="1"/>
  <c r="I48" i="2" s="1"/>
  <c r="J48" i="2" s="1"/>
  <c r="K48" i="2" s="1"/>
  <c r="L48" i="2" s="1"/>
  <c r="M48" i="2" s="1"/>
  <c r="N48" i="2" s="1"/>
  <c r="O48" i="2" s="1"/>
  <c r="E48" i="2"/>
  <c r="H47" i="2"/>
  <c r="I47" i="2" s="1"/>
  <c r="J47" i="2" s="1"/>
  <c r="K47" i="2" s="1"/>
  <c r="L47" i="2" s="1"/>
  <c r="M47" i="2" s="1"/>
  <c r="N47" i="2" s="1"/>
  <c r="O47" i="2" s="1"/>
  <c r="G47" i="2"/>
  <c r="E47" i="2"/>
  <c r="G46" i="2"/>
  <c r="H46" i="2" s="1"/>
  <c r="I46" i="2" s="1"/>
  <c r="J46" i="2" s="1"/>
  <c r="K46" i="2" s="1"/>
  <c r="L46" i="2" s="1"/>
  <c r="M46" i="2" s="1"/>
  <c r="N46" i="2" s="1"/>
  <c r="O46" i="2" s="1"/>
  <c r="E46" i="2"/>
  <c r="L37" i="2"/>
  <c r="M37" i="2" s="1"/>
  <c r="N37" i="2" s="1"/>
  <c r="O37" i="2" s="1"/>
  <c r="H37" i="2"/>
  <c r="I37" i="2" s="1"/>
  <c r="J37" i="2" s="1"/>
  <c r="L36" i="2"/>
  <c r="M36" i="2" s="1"/>
  <c r="N36" i="2" s="1"/>
  <c r="O36" i="2" s="1"/>
  <c r="G36" i="2"/>
  <c r="H36" i="2" s="1"/>
  <c r="I36" i="2" s="1"/>
  <c r="J36" i="2" s="1"/>
  <c r="H27" i="2"/>
  <c r="E39" i="2" s="1"/>
  <c r="C22" i="2"/>
  <c r="G12" i="2"/>
  <c r="E60" i="2" s="1"/>
  <c r="D60" i="2" s="1"/>
  <c r="D11" i="2"/>
  <c r="D12" i="2" s="1"/>
  <c r="C4" i="2"/>
  <c r="B3" i="2"/>
  <c r="F54" i="1"/>
  <c r="F56" i="1" s="1"/>
  <c r="D13" i="2" s="1"/>
  <c r="F18" i="1"/>
  <c r="D14" i="2" l="1"/>
  <c r="M60" i="2"/>
  <c r="I60" i="2"/>
  <c r="O60" i="2"/>
  <c r="K60" i="2"/>
  <c r="G60" i="2"/>
  <c r="L60" i="2"/>
  <c r="H60" i="2"/>
  <c r="N60" i="2"/>
  <c r="J60" i="2"/>
  <c r="D17" i="3"/>
  <c r="D18" i="3" s="1"/>
  <c r="D16" i="2"/>
  <c r="D39" i="2"/>
  <c r="D22" i="2"/>
  <c r="D26" i="2" s="1"/>
  <c r="D37" i="3"/>
  <c r="D38" i="3"/>
  <c r="F19" i="1"/>
  <c r="F23" i="1" s="1"/>
  <c r="G59" i="1" s="1"/>
  <c r="K12" i="2"/>
  <c r="K13" i="2" s="1"/>
  <c r="D40" i="3" l="1"/>
  <c r="K15" i="2"/>
  <c r="E22" i="3"/>
  <c r="E27" i="3" s="1"/>
  <c r="I19" i="3"/>
  <c r="D44" i="3"/>
  <c r="D40" i="2"/>
  <c r="G39" i="2"/>
  <c r="H39" i="2" l="1"/>
  <c r="E40" i="2"/>
  <c r="E41" i="2" s="1"/>
  <c r="G40" i="2"/>
  <c r="H40" i="2" s="1"/>
  <c r="I40" i="2" s="1"/>
  <c r="J40" i="2" s="1"/>
  <c r="K40" i="2" s="1"/>
  <c r="L40" i="2" s="1"/>
  <c r="M40" i="2" s="1"/>
  <c r="N40" i="2" s="1"/>
  <c r="O40" i="2" s="1"/>
  <c r="D41" i="2"/>
  <c r="I20" i="3"/>
  <c r="D47" i="3" s="1"/>
  <c r="I22" i="3" l="1"/>
  <c r="D46" i="3" s="1"/>
  <c r="E45" i="2"/>
  <c r="I39" i="2"/>
  <c r="H41" i="2"/>
  <c r="G41" i="2"/>
  <c r="D50" i="3" l="1"/>
  <c r="D54" i="3" s="1"/>
  <c r="D56" i="3" s="1"/>
  <c r="E55" i="2"/>
  <c r="E59" i="2" s="1"/>
  <c r="E61" i="2" s="1"/>
  <c r="D45" i="2"/>
  <c r="J39" i="2"/>
  <c r="I41" i="2"/>
  <c r="D55" i="2" l="1"/>
  <c r="D59" i="2" s="1"/>
  <c r="G45" i="2"/>
  <c r="J41" i="2"/>
  <c r="K39" i="2"/>
  <c r="D62" i="2" l="1"/>
  <c r="D61" i="2"/>
  <c r="D63" i="2"/>
  <c r="G55" i="2"/>
  <c r="G59" i="2" s="1"/>
  <c r="H45" i="2"/>
  <c r="K41" i="2"/>
  <c r="L39" i="2"/>
  <c r="H55" i="2" l="1"/>
  <c r="H59" i="2" s="1"/>
  <c r="I45" i="2"/>
  <c r="G62" i="2"/>
  <c r="G61" i="2"/>
  <c r="M39" i="2"/>
  <c r="L41" i="2"/>
  <c r="M41" i="2" l="1"/>
  <c r="N39" i="2"/>
  <c r="I55" i="2"/>
  <c r="I59" i="2" s="1"/>
  <c r="J45" i="2"/>
  <c r="H62" i="2"/>
  <c r="H61" i="2"/>
  <c r="I61" i="2" l="1"/>
  <c r="I62" i="2"/>
  <c r="N41" i="2"/>
  <c r="O39" i="2"/>
  <c r="O41" i="2" s="1"/>
  <c r="J55" i="2"/>
  <c r="J59" i="2" s="1"/>
  <c r="K45" i="2"/>
  <c r="K55" i="2" l="1"/>
  <c r="K59" i="2" s="1"/>
  <c r="L45" i="2"/>
  <c r="J61" i="2"/>
  <c r="J62" i="2"/>
  <c r="M45" i="2" l="1"/>
  <c r="L55" i="2"/>
  <c r="L59" i="2" s="1"/>
  <c r="K62" i="2"/>
  <c r="K61" i="2"/>
  <c r="L62" i="2" l="1"/>
  <c r="L61" i="2"/>
  <c r="M55" i="2"/>
  <c r="M59" i="2" s="1"/>
  <c r="N45" i="2"/>
  <c r="N55" i="2" l="1"/>
  <c r="N59" i="2" s="1"/>
  <c r="O45" i="2"/>
  <c r="O55" i="2" s="1"/>
  <c r="O59" i="2" s="1"/>
  <c r="M61" i="2"/>
  <c r="M62" i="2"/>
  <c r="O62" i="2" l="1"/>
  <c r="O61" i="2"/>
  <c r="N61" i="2"/>
  <c r="N62" i="2"/>
</calcChain>
</file>

<file path=xl/sharedStrings.xml><?xml version="1.0" encoding="utf-8"?>
<sst xmlns="http://schemas.openxmlformats.org/spreadsheetml/2006/main" count="237" uniqueCount="179">
  <si>
    <t>Acquisition and Construction Budget</t>
  </si>
  <si>
    <t>Enter Address Here</t>
  </si>
  <si>
    <t>Enter info in GREEN cells</t>
  </si>
  <si>
    <t>Borrower Name:</t>
  </si>
  <si>
    <t xml:space="preserve"> </t>
  </si>
  <si>
    <t xml:space="preserve">Borrower LLC: </t>
  </si>
  <si>
    <t>Acquisition Costs</t>
  </si>
  <si>
    <t>Purchase Price</t>
  </si>
  <si>
    <t>Settlement Costs @ 5.14%</t>
  </si>
  <si>
    <t>Financing Costs @ 2% of loan + $275 +$1,500</t>
  </si>
  <si>
    <t>ASSUMPTIONS/NOTES (if any)</t>
  </si>
  <si>
    <t>(1)</t>
  </si>
  <si>
    <t>(2)</t>
  </si>
  <si>
    <t>(3)</t>
  </si>
  <si>
    <t>Total Acquisition Costs</t>
  </si>
  <si>
    <t>Construction Costs</t>
  </si>
  <si>
    <t>Project Information</t>
  </si>
  <si>
    <t xml:space="preserve">NOTE: Please change construction line item categories according to your project needs - these categories are just examples. </t>
  </si>
  <si>
    <t xml:space="preserve">Contractor: </t>
  </si>
  <si>
    <t xml:space="preserve"> name of contractor who provided budget</t>
  </si>
  <si>
    <t>Demolition</t>
  </si>
  <si>
    <t xml:space="preserve">General Scope of Work: </t>
  </si>
  <si>
    <t>narrative description of work to be done on the property</t>
  </si>
  <si>
    <t>Roof</t>
  </si>
  <si>
    <t>Rough Electric</t>
  </si>
  <si>
    <t>Finish Electric</t>
  </si>
  <si>
    <t>Fire Protection</t>
  </si>
  <si>
    <t xml:space="preserve">Rough Plumbing </t>
  </si>
  <si>
    <t>Finish Plumbing</t>
  </si>
  <si>
    <t>Rough HVAC</t>
  </si>
  <si>
    <t>Finish HVAC</t>
  </si>
  <si>
    <t>Masonry</t>
  </si>
  <si>
    <t>Windows</t>
  </si>
  <si>
    <t>Rough Carpentry</t>
  </si>
  <si>
    <t>Finish Carpentry</t>
  </si>
  <si>
    <t>Drywall</t>
  </si>
  <si>
    <t>Insulation</t>
  </si>
  <si>
    <t>Wall prep</t>
  </si>
  <si>
    <t>Kitchen(s)</t>
  </si>
  <si>
    <t>Appliances</t>
  </si>
  <si>
    <t>Bath(s)</t>
  </si>
  <si>
    <t>Property Square Feet:</t>
  </si>
  <si>
    <t>Painting</t>
  </si>
  <si>
    <t>Number of Beds:</t>
  </si>
  <si>
    <t>Flooring</t>
  </si>
  <si>
    <t xml:space="preserve">Number of Bathrooms: </t>
  </si>
  <si>
    <t>Landscaping</t>
  </si>
  <si>
    <t xml:space="preserve">Zoning: </t>
  </si>
  <si>
    <t>Exterior</t>
  </si>
  <si>
    <t>Basement</t>
  </si>
  <si>
    <t>Architectural/Design</t>
  </si>
  <si>
    <t>Permits</t>
  </si>
  <si>
    <t>Mandatory 15% Contingency</t>
  </si>
  <si>
    <t>Total Construction</t>
  </si>
  <si>
    <t>Total Acquisition and Construction:</t>
  </si>
  <si>
    <t xml:space="preserve">Jumpstart Loan Program </t>
  </si>
  <si>
    <t>Profit &amp; Loss Statement - Buy and Hold*</t>
  </si>
  <si>
    <t>ONLY enter info in GREEN cells</t>
  </si>
  <si>
    <t>updated</t>
  </si>
  <si>
    <t>*Only complete this statement if you are planning to HOLD the property</t>
  </si>
  <si>
    <t>PURCHASE</t>
  </si>
  <si>
    <t>PROJECT COSTS</t>
  </si>
  <si>
    <t>PERMANENT BANK LOAN</t>
  </si>
  <si>
    <t>JUMPSTART LOAN</t>
  </si>
  <si>
    <t>Purchase Price =</t>
  </si>
  <si>
    <t>LTV</t>
  </si>
  <si>
    <t>LTC</t>
  </si>
  <si>
    <t>Settlement costs @</t>
  </si>
  <si>
    <t>Amount</t>
  </si>
  <si>
    <t>Financing Cost</t>
  </si>
  <si>
    <t xml:space="preserve">Construction Costs = </t>
  </si>
  <si>
    <t>Rate</t>
  </si>
  <si>
    <t>Loan Amount</t>
  </si>
  <si>
    <t xml:space="preserve">Financing costs  </t>
  </si>
  <si>
    <t xml:space="preserve">2% of loan + legal </t>
  </si>
  <si>
    <t>Term</t>
  </si>
  <si>
    <t xml:space="preserve">*Rate </t>
  </si>
  <si>
    <t>Est. Interest</t>
  </si>
  <si>
    <t>TOTAL</t>
  </si>
  <si>
    <t>12 months</t>
  </si>
  <si>
    <t>*Estimated ARV =</t>
  </si>
  <si>
    <t>RENTS</t>
  </si>
  <si>
    <t>*NOTES</t>
  </si>
  <si>
    <t>Tenant(s)</t>
  </si>
  <si>
    <t>#Beds/#Baths</t>
  </si>
  <si>
    <t>Rent (monthly)</t>
  </si>
  <si>
    <t>(1)  Estimated ARV should be supported by sales comps provided
(2)  Holding costs include: one year of insurance, real estate taxes due during the life of the loan, all utilities for the life of the loan, and any loan extension fees
(3)  Operating Expenses - Do not change management fees. Be sure to include all appropriate expenses for your rental property 
(4)  Interest rate may differ - Jumpstart staff will enter in current rate. Rates can be viewed at JumpstartPhilly.com
(5)  Return on Investment based on Jumpstart Initial Investment &amp; Loan Amount</t>
  </si>
  <si>
    <t>INITIAL INVESTMENT</t>
  </si>
  <si>
    <t>Tenant #1</t>
  </si>
  <si>
    <t>Down payment @</t>
  </si>
  <si>
    <t>Tenant #2</t>
  </si>
  <si>
    <t>Loan Commitment Fee</t>
  </si>
  <si>
    <t>Tenant #3</t>
  </si>
  <si>
    <t>*Holding costs</t>
  </si>
  <si>
    <t>Other?</t>
  </si>
  <si>
    <t>OPERATING BUDGET</t>
  </si>
  <si>
    <t>= annual rent increase</t>
  </si>
  <si>
    <t>= annual expense increase</t>
  </si>
  <si>
    <t>year # -&gt;</t>
  </si>
  <si>
    <t>REVENUE</t>
  </si>
  <si>
    <t>Annual</t>
  </si>
  <si>
    <t>Monthly</t>
  </si>
  <si>
    <t>Gross Income</t>
  </si>
  <si>
    <t>Less Vacancy @</t>
  </si>
  <si>
    <t>Effective Gross Income</t>
  </si>
  <si>
    <t>*OPERATING EXPENSES</t>
  </si>
  <si>
    <t>Management Fees @</t>
  </si>
  <si>
    <t>Insurance</t>
  </si>
  <si>
    <t>Real Estate Taxes</t>
  </si>
  <si>
    <t>Alarm Monitoring</t>
  </si>
  <si>
    <t>Repairs</t>
  </si>
  <si>
    <t>Trash Removal</t>
  </si>
  <si>
    <t>Lawn Care and snow removal</t>
  </si>
  <si>
    <t>Water &amp; Sewer</t>
  </si>
  <si>
    <t>Gas &amp; Electric</t>
  </si>
  <si>
    <t>Rental License</t>
  </si>
  <si>
    <t>Total Operations</t>
  </si>
  <si>
    <t>PROFITS</t>
  </si>
  <si>
    <t>Net Operating Income</t>
  </si>
  <si>
    <t>Debt Service - Permanent Loan</t>
  </si>
  <si>
    <r>
      <rPr>
        <b/>
        <sz val="10"/>
        <color theme="1"/>
        <rFont val="Arial"/>
        <family val="2"/>
      </rPr>
      <t>Net Cash Flow -</t>
    </r>
    <r>
      <rPr>
        <sz val="10"/>
        <color theme="1"/>
        <rFont val="Arial"/>
        <family val="2"/>
      </rPr>
      <t xml:space="preserve"> Permanent Loan</t>
    </r>
  </si>
  <si>
    <r>
      <rPr>
        <b/>
        <sz val="10"/>
        <color theme="1"/>
        <rFont val="Arial"/>
        <family val="2"/>
      </rPr>
      <t>Debt Coverage Ratio -</t>
    </r>
    <r>
      <rPr>
        <sz val="10"/>
        <color theme="1"/>
        <rFont val="Arial"/>
        <family val="2"/>
      </rPr>
      <t xml:space="preserve"> Permanent Loan</t>
    </r>
  </si>
  <si>
    <t>*Return on Investment - Jumpstart Loan</t>
  </si>
  <si>
    <t>Profit &amp; Loss Statement - Buy and Sell*</t>
  </si>
  <si>
    <t>*Only complete this template if you plan to SELL the property</t>
  </si>
  <si>
    <t>GROSS SALES REVENUE</t>
  </si>
  <si>
    <t>Expected Listing Price =</t>
  </si>
  <si>
    <t>Realistic Sales Price =</t>
  </si>
  <si>
    <t>PURCHASE AND REHAB</t>
  </si>
  <si>
    <t>ACQUISITION AND CONSTRUCTION COSTS</t>
  </si>
  <si>
    <t>Total Project Cost</t>
  </si>
  <si>
    <t>Financing Fee @ 2%</t>
  </si>
  <si>
    <t>CASH NEEDED</t>
  </si>
  <si>
    <t>Legal Fee</t>
  </si>
  <si>
    <t>Developer's Equity @</t>
  </si>
  <si>
    <t>Administration Fee</t>
  </si>
  <si>
    <t>*Rate</t>
  </si>
  <si>
    <t>*Holding Costs (utilities, taxes, insurance)</t>
  </si>
  <si>
    <t>Interest only</t>
  </si>
  <si>
    <t>NET PROFIT ON SALE</t>
  </si>
  <si>
    <t>Interest rate may differ - Jumpstart staff will enter in current rate. Rates can be viewed at JumpstartPhilly.com</t>
  </si>
  <si>
    <t>Holding costs include: one year of insurance, real estate taxes due during the life of the loan, all utilities for the life of the loan, and any loan extension fees</t>
  </si>
  <si>
    <t>Selling Price</t>
  </si>
  <si>
    <t>Settlement Cost Upon Sale @</t>
  </si>
  <si>
    <t>Sales Commission @</t>
  </si>
  <si>
    <t>Interest on loan calculated for 12 months at 50% ramp up</t>
  </si>
  <si>
    <t>Gross Profit</t>
  </si>
  <si>
    <t>EXPENSES</t>
  </si>
  <si>
    <t>Acquisition and Construction</t>
  </si>
  <si>
    <t>Holding Costs</t>
  </si>
  <si>
    <t>*Interest on Loan</t>
  </si>
  <si>
    <t>Financing Fee (2%+275)</t>
  </si>
  <si>
    <t>Total</t>
  </si>
  <si>
    <t>Net Profit</t>
  </si>
  <si>
    <t>Net Margin on Sale</t>
  </si>
  <si>
    <t xml:space="preserve">Comparable Properties - "Comps" </t>
  </si>
  <si>
    <t>*enter info in GREEN cells</t>
  </si>
  <si>
    <t xml:space="preserve">NOTES: </t>
  </si>
  <si>
    <t xml:space="preserve">- Comps should be similar in size, after rehab condition and have a similar feel (streetscape/curb appeal) to the subject property. </t>
  </si>
  <si>
    <t>- Please only include comps that have the same end use as the subject property (ie. if you're converting to a duplex, comps should be duplexes).</t>
  </si>
  <si>
    <t>- For the subject property - enter the number of bedrooms and bathrooms after renovation</t>
  </si>
  <si>
    <t xml:space="preserve">- Comps should be located as close to subject property as possible (while still being comparable) and should be recent sales (within last 12, less if available). </t>
  </si>
  <si>
    <t>Sales Comps - required for all projects</t>
  </si>
  <si>
    <t>Address</t>
  </si>
  <si>
    <t>Zip Code</t>
  </si>
  <si>
    <t>End Use</t>
  </si>
  <si>
    <t># Beds</t>
  </si>
  <si>
    <t xml:space="preserve"># Baths </t>
  </si>
  <si>
    <t>Sales Price</t>
  </si>
  <si>
    <t>Date Sold</t>
  </si>
  <si>
    <t>Square Feet</t>
  </si>
  <si>
    <t xml:space="preserve"> Notes</t>
  </si>
  <si>
    <t xml:space="preserve">Subject Property </t>
  </si>
  <si>
    <t>Comp 1</t>
  </si>
  <si>
    <t>Comp 2</t>
  </si>
  <si>
    <t>Comp 3</t>
  </si>
  <si>
    <t xml:space="preserve">Rental Comps - only if you plan to Buy &amp; Hold </t>
  </si>
  <si>
    <t xml:space="preserve">Monthly Rent </t>
  </si>
  <si>
    <t>Date Rented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</si>
</sst>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"/>
    <numFmt numFmtId="165" formatCode="mm/dd/yy"/>
    <numFmt numFmtId="166" formatCode="&quot;$&quot;#,##0.00"/>
    <numFmt numFmtId="167" formatCode="_-* #,##0_-;\-* #,##0_-;_-* &quot;-&quot;??_-;_-@"/>
    <numFmt numFmtId="168" formatCode="#,##0;\(#,##0\)"/>
  </numFmts>
  <fonts count="47" x14ac:knownFonts="1">
    <font>
      <sz val="10"/>
      <color rgb="FF000000"/>
      <name val="Arial"/>
    </font>
    <font>
      <sz val="18"/>
      <color theme="1"/>
      <name val="Arial"/>
      <family val="2"/>
    </font>
    <font>
      <b/>
      <sz val="18"/>
      <color rgb="FFFF0000"/>
      <name val="Arial"/>
      <family val="2"/>
    </font>
    <font>
      <sz val="10"/>
      <name val="Arial"/>
      <family val="2"/>
    </font>
    <font>
      <b/>
      <sz val="14"/>
      <color rgb="FF548135"/>
      <name val="Arial"/>
      <family val="2"/>
    </font>
    <font>
      <sz val="14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color rgb="FF548135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b/>
      <i/>
      <sz val="10"/>
      <color rgb="FFFF0000"/>
      <name val="Arial"/>
      <family val="2"/>
    </font>
    <font>
      <sz val="14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i/>
      <sz val="10"/>
      <color rgb="FF000000"/>
      <name val="Arial"/>
      <family val="2"/>
    </font>
    <font>
      <b/>
      <sz val="16"/>
      <color rgb="FF000000"/>
      <name val="Arial"/>
      <family val="2"/>
    </font>
    <font>
      <b/>
      <sz val="18"/>
      <color theme="1"/>
      <name val="Arial"/>
      <family val="2"/>
    </font>
    <font>
      <b/>
      <sz val="18"/>
      <color rgb="FF6AA84F"/>
      <name val="Arial"/>
      <family val="2"/>
    </font>
    <font>
      <b/>
      <sz val="10"/>
      <color rgb="FF6AA84F"/>
      <name val="Arial"/>
      <family val="2"/>
    </font>
    <font>
      <b/>
      <i/>
      <sz val="10"/>
      <color theme="1"/>
      <name val="Arial"/>
      <family val="2"/>
    </font>
    <font>
      <b/>
      <sz val="11"/>
      <color rgb="FF000000"/>
      <name val="Times New Roman"/>
      <family val="1"/>
    </font>
    <font>
      <b/>
      <sz val="11"/>
      <color rgb="FF000000"/>
      <name val="Arial"/>
      <family val="2"/>
    </font>
    <font>
      <b/>
      <u/>
      <sz val="10"/>
      <color theme="1"/>
      <name val="Arial"/>
      <family val="2"/>
    </font>
    <font>
      <sz val="9"/>
      <color theme="1"/>
      <name val="Arial"/>
      <family val="2"/>
    </font>
    <font>
      <i/>
      <sz val="9"/>
      <color rgb="FF666666"/>
      <name val="Arial"/>
      <family val="2"/>
    </font>
    <font>
      <b/>
      <sz val="11"/>
      <color theme="1"/>
      <name val="Times New Roman"/>
      <family val="1"/>
    </font>
    <font>
      <b/>
      <sz val="11"/>
      <color theme="1"/>
      <name val="Arial"/>
      <family val="2"/>
    </font>
    <font>
      <b/>
      <u/>
      <sz val="10"/>
      <color theme="1"/>
      <name val="Times New Roman"/>
      <family val="1"/>
    </font>
    <font>
      <b/>
      <u/>
      <sz val="10"/>
      <color theme="1"/>
      <name val="Times New Roman"/>
      <family val="1"/>
    </font>
    <font>
      <b/>
      <u/>
      <sz val="10"/>
      <color theme="1"/>
      <name val="Arial"/>
      <family val="2"/>
    </font>
    <font>
      <b/>
      <u/>
      <sz val="10"/>
      <color theme="1"/>
      <name val="Arial"/>
      <family val="2"/>
    </font>
    <font>
      <sz val="10"/>
      <color rgb="FFFF0000"/>
      <name val="Arial"/>
      <family val="2"/>
    </font>
    <font>
      <i/>
      <sz val="9"/>
      <color theme="1"/>
      <name val="Arial"/>
      <family val="2"/>
    </font>
    <font>
      <sz val="10"/>
      <color rgb="FF70AD47"/>
      <name val="Arial"/>
      <family val="2"/>
    </font>
    <font>
      <sz val="11"/>
      <color rgb="FF000000"/>
      <name val="Calibri"/>
      <family val="2"/>
    </font>
    <font>
      <b/>
      <i/>
      <sz val="10"/>
      <color rgb="FFFF0000"/>
      <name val="Roboto"/>
    </font>
    <font>
      <b/>
      <u/>
      <sz val="10"/>
      <color rgb="FF000000"/>
      <name val="Arial"/>
      <family val="2"/>
    </font>
    <font>
      <sz val="10"/>
      <color theme="1"/>
      <name val="Calibri"/>
      <family val="2"/>
    </font>
    <font>
      <b/>
      <sz val="10"/>
      <name val="Arial"/>
      <family val="2"/>
    </font>
    <font>
      <sz val="10"/>
      <color rgb="FF6AA84F"/>
      <name val="Arial"/>
      <family val="2"/>
    </font>
    <font>
      <b/>
      <sz val="18"/>
      <color rgb="FF000000"/>
      <name val="Arial"/>
      <family val="2"/>
    </font>
    <font>
      <sz val="18"/>
      <color rgb="FF000000"/>
      <name val="Arial"/>
      <family val="2"/>
    </font>
    <font>
      <b/>
      <sz val="12"/>
      <color rgb="FFFF0000"/>
      <name val="Arial"/>
      <family val="2"/>
    </font>
    <font>
      <b/>
      <i/>
      <sz val="11"/>
      <color rgb="FFFF0000"/>
      <name val="Open Sans"/>
    </font>
    <font>
      <b/>
      <i/>
      <sz val="11"/>
      <color rgb="FFFF0000"/>
      <name val="Arial"/>
      <family val="2"/>
    </font>
    <font>
      <b/>
      <i/>
      <sz val="14"/>
      <color rgb="FF00000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rgb="FFC5E0B3"/>
        <bgColor rgb="FFC5E0B3"/>
      </patternFill>
    </fill>
    <fill>
      <patternFill patternType="solid">
        <fgColor rgb="FFD9D9D9"/>
        <bgColor rgb="FFD9D9D9"/>
      </patternFill>
    </fill>
    <fill>
      <patternFill patternType="solid">
        <fgColor rgb="FFD8D8D8"/>
        <bgColor rgb="FFD8D8D8"/>
      </patternFill>
    </fill>
    <fill>
      <patternFill patternType="solid">
        <fgColor rgb="FFF3F3F3"/>
        <bgColor rgb="FFF3F3F3"/>
      </patternFill>
    </fill>
    <fill>
      <patternFill patternType="solid">
        <fgColor rgb="FFFFF2CC"/>
        <bgColor rgb="FFFFF2CC"/>
      </patternFill>
    </fill>
    <fill>
      <patternFill patternType="solid">
        <fgColor rgb="FFCCCCCC"/>
        <bgColor rgb="FFCCCCCC"/>
      </patternFill>
    </fill>
    <fill>
      <patternFill patternType="solid">
        <fgColor rgb="FFB6D7A8"/>
        <bgColor rgb="FFB6D7A8"/>
      </patternFill>
    </fill>
    <fill>
      <patternFill patternType="solid">
        <fgColor rgb="FFC9DAF8"/>
        <bgColor rgb="FFC9DAF8"/>
      </patternFill>
    </fill>
    <fill>
      <patternFill patternType="solid">
        <fgColor rgb="FFFEF2CB"/>
        <bgColor rgb="FFFEF2CB"/>
      </patternFill>
    </fill>
    <fill>
      <patternFill patternType="solid">
        <fgColor rgb="FFDADADA"/>
        <bgColor rgb="FFDADADA"/>
      </patternFill>
    </fill>
    <fill>
      <patternFill patternType="solid">
        <fgColor rgb="FFCFE2F3"/>
        <bgColor rgb="FFCFE2F3"/>
      </patternFill>
    </fill>
    <fill>
      <patternFill patternType="solid">
        <fgColor rgb="FFFFFFFF"/>
        <bgColor rgb="FFFFFFFF"/>
      </patternFill>
    </fill>
    <fill>
      <patternFill patternType="solid">
        <fgColor rgb="FFEFEFEF"/>
        <bgColor rgb="FFEFEFEF"/>
      </patternFill>
    </fill>
    <fill>
      <patternFill patternType="solid">
        <fgColor rgb="FFF2F2F2"/>
        <bgColor rgb="FFF2F2F2"/>
      </patternFill>
    </fill>
    <fill>
      <patternFill patternType="solid">
        <fgColor rgb="FFE2EFD9"/>
        <bgColor rgb="FFE2EFD9"/>
      </patternFill>
    </fill>
  </fills>
  <borders count="4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296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5" fillId="3" borderId="7" xfId="0" applyFont="1" applyFill="1" applyBorder="1"/>
    <xf numFmtId="0" fontId="0" fillId="3" borderId="8" xfId="0" applyFill="1" applyBorder="1"/>
    <xf numFmtId="0" fontId="0" fillId="3" borderId="9" xfId="0" applyFill="1" applyBorder="1"/>
    <xf numFmtId="0" fontId="5" fillId="0" borderId="10" xfId="0" applyFont="1" applyBorder="1"/>
    <xf numFmtId="0" fontId="0" fillId="0" borderId="11" xfId="0" applyBorder="1"/>
    <xf numFmtId="0" fontId="10" fillId="0" borderId="10" xfId="0" applyFont="1" applyBorder="1"/>
    <xf numFmtId="0" fontId="11" fillId="0" borderId="0" xfId="0" applyFont="1" applyAlignment="1">
      <alignment vertical="center"/>
    </xf>
    <xf numFmtId="0" fontId="10" fillId="0" borderId="0" xfId="0" applyFont="1"/>
    <xf numFmtId="164" fontId="0" fillId="0" borderId="13" xfId="0" applyNumberFormat="1" applyBorder="1"/>
    <xf numFmtId="0" fontId="11" fillId="0" borderId="14" xfId="0" applyFont="1" applyBorder="1" applyAlignment="1">
      <alignment vertical="center"/>
    </xf>
    <xf numFmtId="0" fontId="10" fillId="0" borderId="14" xfId="0" applyFont="1" applyBorder="1"/>
    <xf numFmtId="164" fontId="0" fillId="0" borderId="11" xfId="0" applyNumberFormat="1" applyBorder="1"/>
    <xf numFmtId="49" fontId="11" fillId="0" borderId="10" xfId="0" applyNumberFormat="1" applyFont="1" applyBorder="1" applyAlignment="1">
      <alignment vertical="center"/>
    </xf>
    <xf numFmtId="0" fontId="0" fillId="0" borderId="10" xfId="0" applyBorder="1"/>
    <xf numFmtId="164" fontId="10" fillId="0" borderId="11" xfId="0" applyNumberFormat="1" applyFont="1" applyBorder="1"/>
    <xf numFmtId="0" fontId="12" fillId="0" borderId="18" xfId="0" applyFont="1" applyBorder="1"/>
    <xf numFmtId="0" fontId="0" fillId="0" borderId="14" xfId="0" applyBorder="1"/>
    <xf numFmtId="6" fontId="13" fillId="0" borderId="19" xfId="0" applyNumberFormat="1" applyFont="1" applyBorder="1"/>
    <xf numFmtId="0" fontId="10" fillId="0" borderId="20" xfId="0" applyFont="1" applyBorder="1"/>
    <xf numFmtId="0" fontId="5" fillId="3" borderId="21" xfId="0" applyFont="1" applyFill="1" applyBorder="1"/>
    <xf numFmtId="0" fontId="0" fillId="3" borderId="22" xfId="0" applyFill="1" applyBorder="1"/>
    <xf numFmtId="0" fontId="0" fillId="3" borderId="23" xfId="0" applyFill="1" applyBorder="1"/>
    <xf numFmtId="0" fontId="0" fillId="0" borderId="26" xfId="0" applyBorder="1"/>
    <xf numFmtId="0" fontId="0" fillId="0" borderId="24" xfId="0" applyBorder="1"/>
    <xf numFmtId="1" fontId="0" fillId="0" borderId="0" xfId="0" applyNumberFormat="1"/>
    <xf numFmtId="2" fontId="0" fillId="0" borderId="0" xfId="0" applyNumberFormat="1"/>
    <xf numFmtId="0" fontId="0" fillId="0" borderId="32" xfId="0" applyBorder="1"/>
    <xf numFmtId="164" fontId="13" fillId="0" borderId="19" xfId="0" applyNumberFormat="1" applyFont="1" applyBorder="1"/>
    <xf numFmtId="0" fontId="12" fillId="0" borderId="24" xfId="0" applyFont="1" applyBorder="1"/>
    <xf numFmtId="0" fontId="10" fillId="0" borderId="25" xfId="0" applyFont="1" applyBorder="1"/>
    <xf numFmtId="0" fontId="12" fillId="0" borderId="20" xfId="0" applyFont="1" applyBorder="1"/>
    <xf numFmtId="164" fontId="10" fillId="0" borderId="20" xfId="0" applyNumberFormat="1" applyFont="1" applyBorder="1"/>
    <xf numFmtId="164" fontId="10" fillId="0" borderId="0" xfId="0" applyNumberFormat="1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165" fontId="0" fillId="0" borderId="0" xfId="0" applyNumberFormat="1" applyAlignment="1">
      <alignment horizontal="center"/>
    </xf>
    <xf numFmtId="0" fontId="19" fillId="0" borderId="0" xfId="0" applyFont="1"/>
    <xf numFmtId="0" fontId="13" fillId="0" borderId="0" xfId="0" applyFont="1"/>
    <xf numFmtId="0" fontId="20" fillId="0" borderId="0" xfId="0" applyFont="1"/>
    <xf numFmtId="165" fontId="10" fillId="0" borderId="0" xfId="0" applyNumberFormat="1" applyFont="1" applyAlignment="1">
      <alignment horizontal="center"/>
    </xf>
    <xf numFmtId="0" fontId="21" fillId="0" borderId="11" xfId="0" applyFont="1" applyBorder="1"/>
    <xf numFmtId="0" fontId="22" fillId="6" borderId="7" xfId="0" applyFont="1" applyFill="1" applyBorder="1"/>
    <xf numFmtId="0" fontId="20" fillId="6" borderId="8" xfId="0" applyFont="1" applyFill="1" applyBorder="1"/>
    <xf numFmtId="0" fontId="10" fillId="6" borderId="8" xfId="0" applyFont="1" applyFill="1" applyBorder="1"/>
    <xf numFmtId="165" fontId="10" fillId="6" borderId="8" xfId="0" applyNumberFormat="1" applyFont="1" applyFill="1" applyBorder="1" applyAlignment="1">
      <alignment horizontal="center"/>
    </xf>
    <xf numFmtId="0" fontId="10" fillId="6" borderId="9" xfId="0" applyFont="1" applyFill="1" applyBorder="1"/>
    <xf numFmtId="0" fontId="13" fillId="0" borderId="11" xfId="0" applyFont="1" applyBorder="1"/>
    <xf numFmtId="0" fontId="13" fillId="0" borderId="10" xfId="0" applyFont="1" applyBorder="1"/>
    <xf numFmtId="0" fontId="23" fillId="0" borderId="11" xfId="0" applyFont="1" applyBorder="1"/>
    <xf numFmtId="0" fontId="13" fillId="3" borderId="7" xfId="0" applyFont="1" applyFill="1" applyBorder="1"/>
    <xf numFmtId="0" fontId="13" fillId="3" borderId="8" xfId="0" applyFont="1" applyFill="1" applyBorder="1"/>
    <xf numFmtId="6" fontId="10" fillId="3" borderId="9" xfId="0" applyNumberFormat="1" applyFont="1" applyFill="1" applyBorder="1"/>
    <xf numFmtId="3" fontId="10" fillId="0" borderId="0" xfId="0" applyNumberFormat="1" applyFont="1"/>
    <xf numFmtId="0" fontId="10" fillId="3" borderId="9" xfId="0" applyFont="1" applyFill="1" applyBorder="1"/>
    <xf numFmtId="0" fontId="13" fillId="7" borderId="21" xfId="0" applyFont="1" applyFill="1" applyBorder="1"/>
    <xf numFmtId="0" fontId="10" fillId="7" borderId="9" xfId="0" applyFont="1" applyFill="1" applyBorder="1"/>
    <xf numFmtId="0" fontId="10" fillId="0" borderId="11" xfId="0" applyFont="1" applyBorder="1"/>
    <xf numFmtId="5" fontId="10" fillId="0" borderId="11" xfId="0" applyNumberFormat="1" applyFont="1" applyBorder="1"/>
    <xf numFmtId="9" fontId="10" fillId="0" borderId="11" xfId="0" applyNumberFormat="1" applyFont="1" applyBorder="1"/>
    <xf numFmtId="0" fontId="10" fillId="0" borderId="29" xfId="0" applyFont="1" applyBorder="1"/>
    <xf numFmtId="10" fontId="10" fillId="0" borderId="0" xfId="0" applyNumberFormat="1" applyFont="1" applyAlignment="1">
      <alignment horizontal="left"/>
    </xf>
    <xf numFmtId="10" fontId="10" fillId="0" borderId="11" xfId="0" applyNumberFormat="1" applyFont="1" applyBorder="1"/>
    <xf numFmtId="0" fontId="11" fillId="0" borderId="0" xfId="0" applyFont="1"/>
    <xf numFmtId="0" fontId="10" fillId="0" borderId="0" xfId="0" applyFont="1" applyAlignment="1">
      <alignment horizontal="left"/>
    </xf>
    <xf numFmtId="0" fontId="10" fillId="0" borderId="18" xfId="0" applyFont="1" applyBorder="1"/>
    <xf numFmtId="0" fontId="10" fillId="0" borderId="32" xfId="0" applyFont="1" applyBorder="1"/>
    <xf numFmtId="0" fontId="8" fillId="0" borderId="10" xfId="0" applyFont="1" applyBorder="1"/>
    <xf numFmtId="10" fontId="8" fillId="0" borderId="11" xfId="0" applyNumberFormat="1" applyFont="1" applyBorder="1" applyAlignment="1">
      <alignment horizontal="right"/>
    </xf>
    <xf numFmtId="166" fontId="10" fillId="0" borderId="11" xfId="0" applyNumberFormat="1" applyFont="1" applyBorder="1" applyAlignment="1">
      <alignment horizontal="right"/>
    </xf>
    <xf numFmtId="0" fontId="13" fillId="0" borderId="24" xfId="0" applyFont="1" applyBorder="1"/>
    <xf numFmtId="5" fontId="13" fillId="0" borderId="19" xfId="0" applyNumberFormat="1" applyFont="1" applyBorder="1"/>
    <xf numFmtId="0" fontId="10" fillId="0" borderId="32" xfId="0" applyFont="1" applyBorder="1" applyAlignment="1">
      <alignment horizontal="right"/>
    </xf>
    <xf numFmtId="5" fontId="13" fillId="0" borderId="0" xfId="0" applyNumberFormat="1" applyFont="1"/>
    <xf numFmtId="0" fontId="10" fillId="0" borderId="0" xfId="0" applyFont="1" applyAlignment="1">
      <alignment horizontal="right"/>
    </xf>
    <xf numFmtId="0" fontId="10" fillId="0" borderId="24" xfId="0" applyFont="1" applyBorder="1"/>
    <xf numFmtId="0" fontId="10" fillId="3" borderId="8" xfId="0" applyFont="1" applyFill="1" applyBorder="1"/>
    <xf numFmtId="0" fontId="9" fillId="3" borderId="21" xfId="0" applyFont="1" applyFill="1" applyBorder="1"/>
    <xf numFmtId="0" fontId="10" fillId="3" borderId="22" xfId="0" applyFont="1" applyFill="1" applyBorder="1"/>
    <xf numFmtId="0" fontId="10" fillId="3" borderId="23" xfId="0" applyFont="1" applyFill="1" applyBorder="1"/>
    <xf numFmtId="0" fontId="13" fillId="3" borderId="21" xfId="0" applyFont="1" applyFill="1" applyBorder="1"/>
    <xf numFmtId="9" fontId="10" fillId="0" borderId="0" xfId="0" applyNumberFormat="1" applyFont="1" applyAlignment="1">
      <alignment horizontal="left"/>
    </xf>
    <xf numFmtId="164" fontId="10" fillId="0" borderId="19" xfId="0" applyNumberFormat="1" applyFont="1" applyBorder="1"/>
    <xf numFmtId="0" fontId="24" fillId="0" borderId="0" xfId="0" applyFont="1" applyAlignment="1">
      <alignment wrapText="1"/>
    </xf>
    <xf numFmtId="166" fontId="10" fillId="0" borderId="0" xfId="0" applyNumberFormat="1" applyFont="1"/>
    <xf numFmtId="0" fontId="26" fillId="0" borderId="0" xfId="0" applyFont="1"/>
    <xf numFmtId="0" fontId="27" fillId="9" borderId="7" xfId="0" applyFont="1" applyFill="1" applyBorder="1"/>
    <xf numFmtId="0" fontId="10" fillId="9" borderId="8" xfId="0" applyFont="1" applyFill="1" applyBorder="1"/>
    <xf numFmtId="0" fontId="10" fillId="9" borderId="9" xfId="0" applyFont="1" applyFill="1" applyBorder="1"/>
    <xf numFmtId="10" fontId="10" fillId="0" borderId="0" xfId="0" applyNumberFormat="1" applyFont="1"/>
    <xf numFmtId="10" fontId="10" fillId="0" borderId="20" xfId="0" applyNumberFormat="1" applyFont="1" applyBorder="1"/>
    <xf numFmtId="0" fontId="10" fillId="0" borderId="0" xfId="0" applyFont="1" applyAlignment="1">
      <alignment horizontal="center"/>
    </xf>
    <xf numFmtId="0" fontId="10" fillId="0" borderId="11" xfId="0" applyFont="1" applyBorder="1" applyAlignment="1">
      <alignment horizontal="center"/>
    </xf>
    <xf numFmtId="0" fontId="28" fillId="0" borderId="0" xfId="0" applyFont="1"/>
    <xf numFmtId="0" fontId="29" fillId="0" borderId="10" xfId="0" applyFont="1" applyBorder="1"/>
    <xf numFmtId="0" fontId="10" fillId="0" borderId="26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30" fillId="0" borderId="0" xfId="0" applyFont="1"/>
    <xf numFmtId="0" fontId="31" fillId="0" borderId="10" xfId="0" applyFont="1" applyBorder="1"/>
    <xf numFmtId="0" fontId="14" fillId="0" borderId="30" xfId="0" applyFont="1" applyBorder="1" applyAlignment="1">
      <alignment horizontal="center"/>
    </xf>
    <xf numFmtId="167" fontId="10" fillId="0" borderId="30" xfId="0" applyNumberFormat="1" applyFont="1" applyBorder="1"/>
    <xf numFmtId="167" fontId="10" fillId="0" borderId="10" xfId="0" applyNumberFormat="1" applyFont="1" applyBorder="1"/>
    <xf numFmtId="5" fontId="10" fillId="0" borderId="30" xfId="0" applyNumberFormat="1" applyFont="1" applyBorder="1"/>
    <xf numFmtId="5" fontId="10" fillId="0" borderId="30" xfId="0" applyNumberFormat="1" applyFont="1" applyBorder="1" applyAlignment="1">
      <alignment horizontal="right"/>
    </xf>
    <xf numFmtId="5" fontId="10" fillId="0" borderId="11" xfId="0" applyNumberFormat="1" applyFont="1" applyBorder="1" applyAlignment="1">
      <alignment horizontal="right"/>
    </xf>
    <xf numFmtId="5" fontId="13" fillId="0" borderId="30" xfId="0" applyNumberFormat="1" applyFont="1" applyBorder="1"/>
    <xf numFmtId="5" fontId="13" fillId="0" borderId="30" xfId="0" applyNumberFormat="1" applyFont="1" applyBorder="1" applyAlignment="1">
      <alignment horizontal="right"/>
    </xf>
    <xf numFmtId="5" fontId="13" fillId="0" borderId="11" xfId="0" applyNumberFormat="1" applyFont="1" applyBorder="1" applyAlignment="1">
      <alignment horizontal="right"/>
    </xf>
    <xf numFmtId="0" fontId="32" fillId="0" borderId="0" xfId="0" applyFont="1"/>
    <xf numFmtId="0" fontId="32" fillId="0" borderId="10" xfId="0" applyFont="1" applyBorder="1"/>
    <xf numFmtId="5" fontId="10" fillId="0" borderId="10" xfId="0" applyNumberFormat="1" applyFont="1" applyBorder="1"/>
    <xf numFmtId="0" fontId="14" fillId="0" borderId="0" xfId="0" applyFont="1"/>
    <xf numFmtId="4" fontId="13" fillId="0" borderId="30" xfId="0" applyNumberFormat="1" applyFont="1" applyBorder="1"/>
    <xf numFmtId="4" fontId="13" fillId="0" borderId="30" xfId="0" applyNumberFormat="1" applyFont="1" applyBorder="1" applyAlignment="1">
      <alignment horizontal="center"/>
    </xf>
    <xf numFmtId="4" fontId="13" fillId="0" borderId="11" xfId="0" applyNumberFormat="1" applyFont="1" applyBorder="1" applyAlignment="1">
      <alignment horizontal="center"/>
    </xf>
    <xf numFmtId="10" fontId="13" fillId="0" borderId="30" xfId="0" applyNumberFormat="1" applyFont="1" applyBorder="1"/>
    <xf numFmtId="164" fontId="10" fillId="0" borderId="30" xfId="0" applyNumberFormat="1" applyFont="1" applyBorder="1"/>
    <xf numFmtId="10" fontId="13" fillId="0" borderId="31" xfId="0" applyNumberFormat="1" applyFont="1" applyBorder="1" applyAlignment="1">
      <alignment horizontal="right"/>
    </xf>
    <xf numFmtId="10" fontId="13" fillId="0" borderId="32" xfId="0" applyNumberFormat="1" applyFont="1" applyBorder="1" applyAlignment="1">
      <alignment horizontal="right"/>
    </xf>
    <xf numFmtId="0" fontId="33" fillId="0" borderId="20" xfId="0" applyFont="1" applyBorder="1"/>
    <xf numFmtId="0" fontId="34" fillId="0" borderId="0" xfId="0" applyFont="1"/>
    <xf numFmtId="0" fontId="21" fillId="10" borderId="7" xfId="0" applyFont="1" applyFill="1" applyBorder="1" applyAlignment="1">
      <alignment vertical="center"/>
    </xf>
    <xf numFmtId="0" fontId="35" fillId="10" borderId="8" xfId="0" applyFont="1" applyFill="1" applyBorder="1"/>
    <xf numFmtId="0" fontId="35" fillId="10" borderId="9" xfId="0" applyFont="1" applyFill="1" applyBorder="1"/>
    <xf numFmtId="0" fontId="20" fillId="0" borderId="20" xfId="0" applyFont="1" applyBorder="1"/>
    <xf numFmtId="0" fontId="13" fillId="0" borderId="18" xfId="0" applyFont="1" applyBorder="1"/>
    <xf numFmtId="0" fontId="20" fillId="0" borderId="14" xfId="0" applyFont="1" applyBorder="1"/>
    <xf numFmtId="0" fontId="21" fillId="6" borderId="7" xfId="0" applyFont="1" applyFill="1" applyBorder="1"/>
    <xf numFmtId="0" fontId="10" fillId="10" borderId="8" xfId="0" applyFont="1" applyFill="1" applyBorder="1"/>
    <xf numFmtId="0" fontId="13" fillId="0" borderId="29" xfId="0" applyFont="1" applyBorder="1"/>
    <xf numFmtId="0" fontId="6" fillId="11" borderId="7" xfId="0" applyFont="1" applyFill="1" applyBorder="1"/>
    <xf numFmtId="0" fontId="35" fillId="11" borderId="8" xfId="0" applyFont="1" applyFill="1" applyBorder="1"/>
    <xf numFmtId="0" fontId="35" fillId="11" borderId="9" xfId="0" applyFont="1" applyFill="1" applyBorder="1"/>
    <xf numFmtId="0" fontId="0" fillId="0" borderId="20" xfId="0" applyBorder="1"/>
    <xf numFmtId="9" fontId="0" fillId="0" borderId="20" xfId="0" applyNumberFormat="1" applyBorder="1" applyAlignment="1">
      <alignment horizontal="left"/>
    </xf>
    <xf numFmtId="5" fontId="0" fillId="0" borderId="13" xfId="0" applyNumberFormat="1" applyBorder="1"/>
    <xf numFmtId="5" fontId="13" fillId="0" borderId="13" xfId="0" applyNumberFormat="1" applyFont="1" applyBorder="1"/>
    <xf numFmtId="5" fontId="0" fillId="0" borderId="11" xfId="0" applyNumberFormat="1" applyBorder="1" applyAlignment="1">
      <alignment horizontal="right"/>
    </xf>
    <xf numFmtId="10" fontId="8" fillId="0" borderId="11" xfId="0" applyNumberFormat="1" applyFont="1" applyBorder="1"/>
    <xf numFmtId="0" fontId="0" fillId="0" borderId="18" xfId="0" applyBorder="1"/>
    <xf numFmtId="0" fontId="6" fillId="0" borderId="24" xfId="0" applyFont="1" applyBorder="1"/>
    <xf numFmtId="0" fontId="0" fillId="0" borderId="25" xfId="0" applyBorder="1"/>
    <xf numFmtId="5" fontId="6" fillId="0" borderId="19" xfId="0" applyNumberFormat="1" applyFont="1" applyBorder="1"/>
    <xf numFmtId="5" fontId="13" fillId="0" borderId="14" xfId="0" applyNumberFormat="1" applyFont="1" applyBorder="1"/>
    <xf numFmtId="0" fontId="13" fillId="12" borderId="21" xfId="0" applyFont="1" applyFill="1" applyBorder="1"/>
    <xf numFmtId="0" fontId="13" fillId="12" borderId="22" xfId="0" applyFont="1" applyFill="1" applyBorder="1"/>
    <xf numFmtId="0" fontId="10" fillId="12" borderId="22" xfId="0" applyFont="1" applyFill="1" applyBorder="1"/>
    <xf numFmtId="0" fontId="9" fillId="11" borderId="34" xfId="0" applyFont="1" applyFill="1" applyBorder="1"/>
    <xf numFmtId="0" fontId="35" fillId="11" borderId="35" xfId="0" applyFont="1" applyFill="1" applyBorder="1"/>
    <xf numFmtId="0" fontId="35" fillId="11" borderId="36" xfId="0" applyFont="1" applyFill="1" applyBorder="1"/>
    <xf numFmtId="0" fontId="0" fillId="0" borderId="29" xfId="0" applyBorder="1"/>
    <xf numFmtId="0" fontId="11" fillId="0" borderId="29" xfId="0" applyFont="1" applyBorder="1"/>
    <xf numFmtId="0" fontId="37" fillId="0" borderId="10" xfId="0" applyFont="1" applyBorder="1"/>
    <xf numFmtId="0" fontId="38" fillId="0" borderId="10" xfId="0" applyFont="1" applyBorder="1"/>
    <xf numFmtId="0" fontId="10" fillId="0" borderId="10" xfId="0" applyFont="1" applyBorder="1" applyAlignment="1">
      <alignment horizontal="center"/>
    </xf>
    <xf numFmtId="0" fontId="11" fillId="0" borderId="10" xfId="0" applyFont="1" applyBorder="1"/>
    <xf numFmtId="164" fontId="10" fillId="0" borderId="10" xfId="0" applyNumberFormat="1" applyFont="1" applyBorder="1"/>
    <xf numFmtId="168" fontId="10" fillId="0" borderId="0" xfId="0" applyNumberFormat="1" applyFont="1"/>
    <xf numFmtId="9" fontId="10" fillId="0" borderId="0" xfId="0" applyNumberFormat="1" applyFont="1"/>
    <xf numFmtId="166" fontId="10" fillId="0" borderId="10" xfId="0" applyNumberFormat="1" applyFont="1" applyBorder="1"/>
    <xf numFmtId="49" fontId="11" fillId="0" borderId="10" xfId="0" applyNumberFormat="1" applyFont="1" applyBorder="1"/>
    <xf numFmtId="0" fontId="11" fillId="13" borderId="0" xfId="0" applyFont="1" applyFill="1"/>
    <xf numFmtId="0" fontId="11" fillId="13" borderId="11" xfId="0" applyFont="1" applyFill="1" applyBorder="1"/>
    <xf numFmtId="166" fontId="8" fillId="0" borderId="18" xfId="0" applyNumberFormat="1" applyFont="1" applyBorder="1"/>
    <xf numFmtId="0" fontId="36" fillId="13" borderId="14" xfId="0" applyFont="1" applyFill="1" applyBorder="1" applyAlignment="1">
      <alignment vertical="top" wrapText="1"/>
    </xf>
    <xf numFmtId="0" fontId="36" fillId="13" borderId="32" xfId="0" applyFont="1" applyFill="1" applyBorder="1" applyAlignment="1">
      <alignment vertical="top" wrapText="1"/>
    </xf>
    <xf numFmtId="164" fontId="13" fillId="0" borderId="20" xfId="0" applyNumberFormat="1" applyFont="1" applyBorder="1"/>
    <xf numFmtId="164" fontId="13" fillId="0" borderId="10" xfId="0" applyNumberFormat="1" applyFont="1" applyBorder="1"/>
    <xf numFmtId="164" fontId="39" fillId="0" borderId="0" xfId="0" applyNumberFormat="1" applyFont="1"/>
    <xf numFmtId="5" fontId="0" fillId="0" borderId="0" xfId="0" applyNumberFormat="1"/>
    <xf numFmtId="5" fontId="6" fillId="0" borderId="0" xfId="0" applyNumberFormat="1" applyFont="1"/>
    <xf numFmtId="164" fontId="6" fillId="0" borderId="20" xfId="0" applyNumberFormat="1" applyFont="1" applyBorder="1"/>
    <xf numFmtId="164" fontId="6" fillId="0" borderId="10" xfId="0" applyNumberFormat="1" applyFont="1" applyBorder="1"/>
    <xf numFmtId="10" fontId="6" fillId="0" borderId="0" xfId="0" applyNumberFormat="1" applyFont="1"/>
    <xf numFmtId="7" fontId="6" fillId="0" borderId="0" xfId="0" applyNumberFormat="1" applyFont="1"/>
    <xf numFmtId="9" fontId="0" fillId="0" borderId="0" xfId="0" applyNumberFormat="1"/>
    <xf numFmtId="10" fontId="6" fillId="0" borderId="10" xfId="0" applyNumberFormat="1" applyFont="1" applyBorder="1"/>
    <xf numFmtId="0" fontId="6" fillId="0" borderId="10" xfId="0" applyFont="1" applyBorder="1"/>
    <xf numFmtId="10" fontId="0" fillId="0" borderId="0" xfId="0" applyNumberFormat="1"/>
    <xf numFmtId="0" fontId="6" fillId="0" borderId="20" xfId="0" applyFont="1" applyBorder="1"/>
    <xf numFmtId="9" fontId="0" fillId="0" borderId="20" xfId="0" applyNumberFormat="1" applyBorder="1"/>
    <xf numFmtId="167" fontId="10" fillId="0" borderId="0" xfId="0" applyNumberFormat="1" applyFont="1"/>
    <xf numFmtId="0" fontId="8" fillId="0" borderId="0" xfId="0" applyFont="1"/>
    <xf numFmtId="0" fontId="8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167" fontId="8" fillId="0" borderId="0" xfId="0" applyNumberFormat="1" applyFont="1"/>
    <xf numFmtId="5" fontId="10" fillId="0" borderId="0" xfId="0" applyNumberFormat="1" applyFont="1"/>
    <xf numFmtId="5" fontId="8" fillId="0" borderId="0" xfId="0" applyNumberFormat="1" applyFont="1"/>
    <xf numFmtId="9" fontId="40" fillId="0" borderId="0" xfId="0" applyNumberFormat="1" applyFont="1" applyAlignment="1">
      <alignment horizontal="left"/>
    </xf>
    <xf numFmtId="5" fontId="39" fillId="0" borderId="0" xfId="0" applyNumberFormat="1" applyFont="1"/>
    <xf numFmtId="5" fontId="40" fillId="0" borderId="0" xfId="0" applyNumberFormat="1" applyFont="1"/>
    <xf numFmtId="7" fontId="10" fillId="0" borderId="0" xfId="0" applyNumberFormat="1" applyFont="1"/>
    <xf numFmtId="4" fontId="13" fillId="0" borderId="0" xfId="0" applyNumberFormat="1" applyFont="1"/>
    <xf numFmtId="4" fontId="39" fillId="0" borderId="0" xfId="0" applyNumberFormat="1" applyFont="1"/>
    <xf numFmtId="10" fontId="13" fillId="0" borderId="0" xfId="0" applyNumberFormat="1" applyFont="1"/>
    <xf numFmtId="164" fontId="8" fillId="0" borderId="0" xfId="0" applyNumberFormat="1" applyFont="1"/>
    <xf numFmtId="0" fontId="41" fillId="0" borderId="0" xfId="0" applyFont="1"/>
    <xf numFmtId="0" fontId="42" fillId="0" borderId="0" xfId="0" applyFont="1"/>
    <xf numFmtId="0" fontId="44" fillId="14" borderId="38" xfId="0" applyFont="1" applyFill="1" applyBorder="1"/>
    <xf numFmtId="0" fontId="45" fillId="15" borderId="39" xfId="0" applyFont="1" applyFill="1" applyBorder="1"/>
    <xf numFmtId="0" fontId="45" fillId="15" borderId="33" xfId="0" applyFont="1" applyFill="1" applyBorder="1"/>
    <xf numFmtId="0" fontId="46" fillId="0" borderId="0" xfId="0" applyFont="1"/>
    <xf numFmtId="0" fontId="0" fillId="0" borderId="40" xfId="0" applyBorder="1"/>
    <xf numFmtId="0" fontId="6" fillId="0" borderId="41" xfId="0" applyFont="1" applyBorder="1" applyAlignment="1">
      <alignment horizontal="center"/>
    </xf>
    <xf numFmtId="0" fontId="6" fillId="0" borderId="42" xfId="0" applyFont="1" applyBorder="1" applyAlignment="1">
      <alignment horizontal="center" wrapText="1"/>
    </xf>
    <xf numFmtId="0" fontId="6" fillId="0" borderId="43" xfId="0" applyFont="1" applyBorder="1"/>
    <xf numFmtId="0" fontId="0" fillId="0" borderId="45" xfId="0" applyBorder="1"/>
    <xf numFmtId="164" fontId="0" fillId="2" borderId="12" xfId="0" applyNumberFormat="1" applyFill="1" applyBorder="1" applyProtection="1">
      <protection locked="0"/>
    </xf>
    <xf numFmtId="0" fontId="10" fillId="2" borderId="26" xfId="0" applyFont="1" applyFill="1" applyBorder="1" applyProtection="1">
      <protection locked="0"/>
    </xf>
    <xf numFmtId="164" fontId="0" fillId="2" borderId="27" xfId="0" applyNumberFormat="1" applyFill="1" applyBorder="1" applyProtection="1">
      <protection locked="0"/>
    </xf>
    <xf numFmtId="164" fontId="0" fillId="2" borderId="26" xfId="0" applyNumberFormat="1" applyFill="1" applyBorder="1" applyProtection="1"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  <xf numFmtId="2" fontId="0" fillId="2" borderId="26" xfId="0" applyNumberFormat="1" applyFill="1" applyBorder="1" applyAlignment="1" applyProtection="1">
      <alignment horizontal="center"/>
      <protection locked="0"/>
    </xf>
    <xf numFmtId="164" fontId="10" fillId="8" borderId="9" xfId="0" applyNumberFormat="1" applyFont="1" applyFill="1" applyBorder="1" applyProtection="1">
      <protection locked="0"/>
    </xf>
    <xf numFmtId="5" fontId="10" fillId="8" borderId="33" xfId="0" applyNumberFormat="1" applyFont="1" applyFill="1" applyBorder="1" applyProtection="1">
      <protection locked="0"/>
    </xf>
    <xf numFmtId="164" fontId="10" fillId="2" borderId="9" xfId="0" applyNumberFormat="1" applyFont="1" applyFill="1" applyBorder="1" applyProtection="1">
      <protection locked="0"/>
    </xf>
    <xf numFmtId="5" fontId="10" fillId="2" borderId="26" xfId="0" applyNumberFormat="1" applyFont="1" applyFill="1" applyBorder="1" applyProtection="1">
      <protection locked="0"/>
    </xf>
    <xf numFmtId="0" fontId="0" fillId="0" borderId="0" xfId="0" applyProtection="1">
      <protection locked="0"/>
    </xf>
    <xf numFmtId="164" fontId="35" fillId="2" borderId="26" xfId="0" applyNumberFormat="1" applyFont="1" applyFill="1" applyBorder="1" applyProtection="1">
      <protection locked="0"/>
    </xf>
    <xf numFmtId="164" fontId="0" fillId="8" borderId="26" xfId="0" applyNumberFormat="1" applyFill="1" applyBorder="1" applyProtection="1">
      <protection locked="0"/>
    </xf>
    <xf numFmtId="0" fontId="0" fillId="16" borderId="26" xfId="0" applyFill="1" applyBorder="1" applyProtection="1">
      <protection locked="0"/>
    </xf>
    <xf numFmtId="1" fontId="0" fillId="16" borderId="26" xfId="0" applyNumberFormat="1" applyFill="1" applyBorder="1" applyAlignment="1" applyProtection="1">
      <alignment horizontal="right"/>
      <protection locked="0"/>
    </xf>
    <xf numFmtId="1" fontId="0" fillId="16" borderId="26" xfId="0" applyNumberFormat="1" applyFill="1" applyBorder="1" applyProtection="1">
      <protection locked="0"/>
    </xf>
    <xf numFmtId="2" fontId="0" fillId="16" borderId="26" xfId="0" applyNumberFormat="1" applyFill="1" applyBorder="1" applyProtection="1">
      <protection locked="0"/>
    </xf>
    <xf numFmtId="44" fontId="0" fillId="16" borderId="26" xfId="0" applyNumberFormat="1" applyFill="1" applyBorder="1" applyProtection="1">
      <protection locked="0"/>
    </xf>
    <xf numFmtId="0" fontId="0" fillId="16" borderId="44" xfId="0" applyFill="1" applyBorder="1" applyProtection="1">
      <protection locked="0"/>
    </xf>
    <xf numFmtId="0" fontId="0" fillId="16" borderId="26" xfId="0" applyFill="1" applyBorder="1" applyAlignment="1" applyProtection="1">
      <alignment horizontal="right"/>
      <protection locked="0"/>
    </xf>
    <xf numFmtId="14" fontId="0" fillId="16" borderId="26" xfId="0" applyNumberFormat="1" applyFill="1" applyBorder="1" applyProtection="1">
      <protection locked="0"/>
    </xf>
    <xf numFmtId="0" fontId="0" fillId="16" borderId="46" xfId="0" applyFill="1" applyBorder="1" applyProtection="1">
      <protection locked="0"/>
    </xf>
    <xf numFmtId="0" fontId="0" fillId="16" borderId="46" xfId="0" applyFill="1" applyBorder="1" applyAlignment="1" applyProtection="1">
      <alignment horizontal="right"/>
      <protection locked="0"/>
    </xf>
    <xf numFmtId="1" fontId="0" fillId="16" borderId="46" xfId="0" applyNumberFormat="1" applyFill="1" applyBorder="1" applyProtection="1">
      <protection locked="0"/>
    </xf>
    <xf numFmtId="2" fontId="0" fillId="16" borderId="46" xfId="0" applyNumberFormat="1" applyFill="1" applyBorder="1" applyProtection="1">
      <protection locked="0"/>
    </xf>
    <xf numFmtId="44" fontId="0" fillId="16" borderId="46" xfId="0" applyNumberFormat="1" applyFill="1" applyBorder="1" applyProtection="1">
      <protection locked="0"/>
    </xf>
    <xf numFmtId="0" fontId="0" fillId="16" borderId="47" xfId="0" applyFill="1" applyBorder="1" applyProtection="1">
      <protection locked="0"/>
    </xf>
    <xf numFmtId="0" fontId="10" fillId="0" borderId="38" xfId="0" applyFont="1" applyBorder="1"/>
    <xf numFmtId="0" fontId="0" fillId="0" borderId="38" xfId="0" applyBorder="1"/>
    <xf numFmtId="6" fontId="13" fillId="0" borderId="25" xfId="0" applyNumberFormat="1" applyFont="1" applyBorder="1" applyAlignment="1">
      <alignment horizontal="center"/>
    </xf>
    <xf numFmtId="0" fontId="3" fillId="0" borderId="19" xfId="0" applyFont="1" applyBorder="1"/>
    <xf numFmtId="0" fontId="2" fillId="2" borderId="1" xfId="0" applyFont="1" applyFill="1" applyBorder="1" applyAlignment="1" applyProtection="1">
      <alignment horizontal="left"/>
      <protection locked="0"/>
    </xf>
    <xf numFmtId="0" fontId="3" fillId="0" borderId="2" xfId="0" applyFont="1" applyBorder="1" applyProtection="1">
      <protection locked="0"/>
    </xf>
    <xf numFmtId="0" fontId="3" fillId="0" borderId="3" xfId="0" applyFont="1" applyBorder="1" applyProtection="1"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3" fillId="0" borderId="5" xfId="0" applyFont="1" applyBorder="1" applyProtection="1">
      <protection locked="0"/>
    </xf>
    <xf numFmtId="0" fontId="3" fillId="0" borderId="6" xfId="0" applyFont="1" applyBorder="1" applyProtection="1">
      <protection locked="0"/>
    </xf>
    <xf numFmtId="0" fontId="9" fillId="0" borderId="0" xfId="0" applyFont="1"/>
    <xf numFmtId="0" fontId="0" fillId="0" borderId="0" xfId="0"/>
    <xf numFmtId="49" fontId="9" fillId="3" borderId="15" xfId="0" applyNumberFormat="1" applyFont="1" applyFill="1" applyBorder="1" applyAlignment="1">
      <alignment vertical="center"/>
    </xf>
    <xf numFmtId="0" fontId="3" fillId="0" borderId="2" xfId="0" applyFont="1" applyBorder="1"/>
    <xf numFmtId="0" fontId="3" fillId="0" borderId="16" xfId="0" applyFont="1" applyBorder="1"/>
    <xf numFmtId="0" fontId="10" fillId="2" borderId="4" xfId="0" applyFont="1" applyFill="1" applyBorder="1" applyAlignment="1" applyProtection="1">
      <alignment vertical="center"/>
      <protection locked="0"/>
    </xf>
    <xf numFmtId="0" fontId="3" fillId="0" borderId="17" xfId="0" applyFont="1" applyBorder="1" applyProtection="1">
      <protection locked="0"/>
    </xf>
    <xf numFmtId="0" fontId="5" fillId="4" borderId="24" xfId="0" applyFont="1" applyFill="1" applyBorder="1" applyAlignment="1">
      <alignment horizontal="left"/>
    </xf>
    <xf numFmtId="0" fontId="3" fillId="0" borderId="25" xfId="0" applyFont="1" applyBorder="1"/>
    <xf numFmtId="0" fontId="11" fillId="5" borderId="24" xfId="0" applyFont="1" applyFill="1" applyBorder="1" applyAlignment="1">
      <alignment horizontal="center" vertical="center" wrapText="1"/>
    </xf>
    <xf numFmtId="0" fontId="14" fillId="2" borderId="24" xfId="0" applyFont="1" applyFill="1" applyBorder="1" applyAlignment="1" applyProtection="1">
      <alignment horizontal="left"/>
      <protection locked="0"/>
    </xf>
    <xf numFmtId="0" fontId="3" fillId="0" borderId="25" xfId="0" applyFont="1" applyBorder="1" applyProtection="1">
      <protection locked="0"/>
    </xf>
    <xf numFmtId="0" fontId="3" fillId="0" borderId="19" xfId="0" applyFont="1" applyBorder="1" applyProtection="1">
      <protection locked="0"/>
    </xf>
    <xf numFmtId="0" fontId="0" fillId="0" borderId="28" xfId="0" applyBorder="1" applyAlignment="1">
      <alignment horizontal="center" vertical="center"/>
    </xf>
    <xf numFmtId="0" fontId="3" fillId="0" borderId="30" xfId="0" applyFont="1" applyBorder="1"/>
    <xf numFmtId="0" fontId="3" fillId="0" borderId="31" xfId="0" applyFont="1" applyBorder="1"/>
    <xf numFmtId="0" fontId="15" fillId="2" borderId="29" xfId="0" applyFont="1" applyFill="1" applyBorder="1" applyAlignment="1" applyProtection="1">
      <alignment horizontal="center" vertical="center" wrapText="1"/>
      <protection locked="0"/>
    </xf>
    <xf numFmtId="0" fontId="3" fillId="0" borderId="20" xfId="0" applyFont="1" applyBorder="1" applyProtection="1">
      <protection locked="0"/>
    </xf>
    <xf numFmtId="0" fontId="3" fillId="0" borderId="13" xfId="0" applyFont="1" applyBorder="1" applyProtection="1">
      <protection locked="0"/>
    </xf>
    <xf numFmtId="0" fontId="3" fillId="0" borderId="10" xfId="0" applyFont="1" applyBorder="1" applyProtection="1">
      <protection locked="0"/>
    </xf>
    <xf numFmtId="0" fontId="0" fillId="0" borderId="0" xfId="0" applyProtection="1">
      <protection locked="0"/>
    </xf>
    <xf numFmtId="0" fontId="3" fillId="0" borderId="11" xfId="0" applyFont="1" applyBorder="1" applyProtection="1">
      <protection locked="0"/>
    </xf>
    <xf numFmtId="0" fontId="3" fillId="0" borderId="18" xfId="0" applyFont="1" applyBorder="1" applyProtection="1">
      <protection locked="0"/>
    </xf>
    <xf numFmtId="0" fontId="3" fillId="0" borderId="14" xfId="0" applyFont="1" applyBorder="1" applyProtection="1">
      <protection locked="0"/>
    </xf>
    <xf numFmtId="0" fontId="3" fillId="0" borderId="32" xfId="0" applyFont="1" applyBorder="1" applyProtection="1">
      <protection locked="0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25" fillId="0" borderId="0" xfId="0" applyFont="1" applyAlignment="1">
      <alignment wrapText="1"/>
    </xf>
    <xf numFmtId="0" fontId="11" fillId="0" borderId="29" xfId="0" applyFont="1" applyBorder="1" applyAlignment="1">
      <alignment horizontal="left" vertical="top" wrapText="1"/>
    </xf>
    <xf numFmtId="0" fontId="3" fillId="0" borderId="20" xfId="0" applyFont="1" applyBorder="1"/>
    <xf numFmtId="0" fontId="3" fillId="0" borderId="13" xfId="0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18" xfId="0" applyFont="1" applyBorder="1"/>
    <xf numFmtId="0" fontId="3" fillId="0" borderId="14" xfId="0" applyFont="1" applyBorder="1"/>
    <xf numFmtId="0" fontId="3" fillId="0" borderId="32" xfId="0" applyFont="1" applyBorder="1"/>
    <xf numFmtId="0" fontId="36" fillId="13" borderId="0" xfId="0" applyFont="1" applyFill="1" applyAlignment="1">
      <alignment wrapText="1"/>
    </xf>
    <xf numFmtId="0" fontId="36" fillId="13" borderId="20" xfId="0" applyFont="1" applyFill="1" applyBorder="1" applyAlignment="1">
      <alignment vertical="top" wrapText="1"/>
    </xf>
    <xf numFmtId="0" fontId="44" fillId="14" borderId="15" xfId="0" applyFont="1" applyFill="1" applyBorder="1" applyAlignment="1">
      <alignment wrapText="1"/>
    </xf>
    <xf numFmtId="0" fontId="7" fillId="0" borderId="0" xfId="0" applyFont="1"/>
    <xf numFmtId="0" fontId="43" fillId="0" borderId="29" xfId="0" applyFont="1" applyBorder="1"/>
    <xf numFmtId="0" fontId="44" fillId="14" borderId="37" xfId="0" applyFont="1" applyFill="1" applyBorder="1"/>
    <xf numFmtId="0" fontId="3" fillId="0" borderId="5" xfId="0" applyFont="1" applyBorder="1"/>
    <xf numFmtId="0" fontId="3" fillId="0" borderId="17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333375</xdr:colOff>
      <xdr:row>0</xdr:row>
      <xdr:rowOff>0</xdr:rowOff>
    </xdr:from>
    <xdr:ext cx="2057400" cy="1438275"/>
    <xdr:pic>
      <xdr:nvPicPr>
        <xdr:cNvPr id="2" name="image2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152400</xdr:colOff>
      <xdr:row>0</xdr:row>
      <xdr:rowOff>38100</xdr:rowOff>
    </xdr:from>
    <xdr:ext cx="1666875" cy="1285875"/>
    <xdr:pic>
      <xdr:nvPicPr>
        <xdr:cNvPr id="3" name="image1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outlinePr summaryBelow="0" summaryRight="0"/>
  </sheetPr>
  <dimension ref="B1:M1000"/>
  <sheetViews>
    <sheetView showGridLines="0" topLeftCell="A40" zoomScale="125" workbookViewId="0">
      <selection activeCell="H14" sqref="H14"/>
    </sheetView>
  </sheetViews>
  <sheetFormatPr defaultColWidth="14.42578125" defaultRowHeight="15" customHeight="1" x14ac:dyDescent="0.2"/>
  <cols>
    <col min="1" max="1" width="5.140625" customWidth="1"/>
    <col min="2" max="2" width="18.42578125" customWidth="1"/>
    <col min="3" max="3" width="10.140625" customWidth="1"/>
    <col min="4" max="4" width="7.7109375" customWidth="1"/>
    <col min="5" max="5" width="3" customWidth="1"/>
    <col min="6" max="6" width="11.42578125" customWidth="1"/>
    <col min="7" max="7" width="5.42578125" customWidth="1"/>
    <col min="8" max="8" width="7.85546875" customWidth="1"/>
    <col min="9" max="9" width="2.85546875" customWidth="1"/>
    <col min="10" max="10" width="22.42578125" customWidth="1"/>
    <col min="11" max="11" width="17.28515625" customWidth="1"/>
    <col min="12" max="12" width="13.140625" customWidth="1"/>
    <col min="13" max="13" width="13.85546875" customWidth="1"/>
    <col min="14" max="26" width="14.42578125" customWidth="1"/>
  </cols>
  <sheetData>
    <row r="1" spans="2:13" ht="12.75" x14ac:dyDescent="0.2"/>
    <row r="2" spans="2:13" ht="12.75" x14ac:dyDescent="0.2"/>
    <row r="3" spans="2:13" ht="12.75" x14ac:dyDescent="0.2"/>
    <row r="4" spans="2:13" ht="12.75" x14ac:dyDescent="0.2"/>
    <row r="5" spans="2:13" ht="12.75" x14ac:dyDescent="0.2"/>
    <row r="6" spans="2:13" ht="12.75" x14ac:dyDescent="0.2"/>
    <row r="7" spans="2:13" ht="12.75" x14ac:dyDescent="0.2"/>
    <row r="8" spans="2:13" ht="12.75" x14ac:dyDescent="0.2"/>
    <row r="9" spans="2:13" ht="32.1" customHeight="1" x14ac:dyDescent="0.35">
      <c r="B9" s="1" t="s">
        <v>0</v>
      </c>
      <c r="C9" s="1"/>
    </row>
    <row r="10" spans="2:13" ht="23.25" customHeight="1" x14ac:dyDescent="0.35">
      <c r="B10" s="246" t="s">
        <v>1</v>
      </c>
      <c r="C10" s="247"/>
      <c r="D10" s="247"/>
      <c r="E10" s="247"/>
      <c r="F10" s="247"/>
      <c r="G10" s="248"/>
      <c r="J10" s="2" t="s">
        <v>2</v>
      </c>
      <c r="K10" s="3"/>
    </row>
    <row r="11" spans="2:13" ht="18" customHeight="1" x14ac:dyDescent="0.25">
      <c r="B11" s="4" t="s">
        <v>3</v>
      </c>
      <c r="C11" s="249"/>
      <c r="D11" s="250"/>
      <c r="E11" s="250"/>
      <c r="F11" s="250"/>
      <c r="G11" s="251"/>
      <c r="I11" s="5"/>
      <c r="J11" s="6" t="s">
        <v>4</v>
      </c>
      <c r="K11" s="7" t="s">
        <v>4</v>
      </c>
    </row>
    <row r="12" spans="2:13" ht="18" customHeight="1" x14ac:dyDescent="0.25">
      <c r="B12" s="4" t="s">
        <v>5</v>
      </c>
      <c r="C12" s="249"/>
      <c r="D12" s="250"/>
      <c r="E12" s="250"/>
      <c r="F12" s="250"/>
      <c r="G12" s="251"/>
      <c r="I12" s="5"/>
    </row>
    <row r="13" spans="2:13" ht="23.25" customHeight="1" x14ac:dyDescent="0.35">
      <c r="B13" s="1"/>
      <c r="C13" s="1"/>
    </row>
    <row r="14" spans="2:13" ht="12.75" customHeight="1" x14ac:dyDescent="0.2"/>
    <row r="15" spans="2:13" ht="17.25" customHeight="1" x14ac:dyDescent="0.25">
      <c r="B15" s="8" t="s">
        <v>6</v>
      </c>
      <c r="C15" s="9"/>
      <c r="D15" s="9"/>
      <c r="E15" s="9"/>
      <c r="F15" s="10"/>
    </row>
    <row r="16" spans="2:13" ht="13.5" customHeight="1" x14ac:dyDescent="0.25">
      <c r="B16" s="11"/>
      <c r="F16" s="12"/>
      <c r="I16" s="252"/>
      <c r="J16" s="253"/>
      <c r="K16" s="253"/>
      <c r="L16" s="253"/>
      <c r="M16" s="253"/>
    </row>
    <row r="17" spans="2:13" ht="12.75" customHeight="1" x14ac:dyDescent="0.2">
      <c r="B17" s="13" t="s">
        <v>7</v>
      </c>
      <c r="F17" s="215"/>
      <c r="I17" s="14"/>
      <c r="K17" s="15"/>
      <c r="L17" s="15"/>
      <c r="M17" s="15"/>
    </row>
    <row r="18" spans="2:13" ht="14.25" customHeight="1" x14ac:dyDescent="0.2">
      <c r="B18" s="13" t="s">
        <v>8</v>
      </c>
      <c r="F18" s="16">
        <f>F17*0.0514</f>
        <v>0</v>
      </c>
      <c r="I18" s="17"/>
      <c r="J18" s="18"/>
      <c r="K18" s="18"/>
      <c r="L18" s="18"/>
      <c r="M18" s="18"/>
    </row>
    <row r="19" spans="2:13" ht="15.75" customHeight="1" x14ac:dyDescent="0.2">
      <c r="B19" s="13" t="s">
        <v>9</v>
      </c>
      <c r="F19" s="19">
        <f>(((F17+F18+F56)*0.85)*0.02)+275+1500</f>
        <v>1775</v>
      </c>
      <c r="I19" s="254" t="s">
        <v>10</v>
      </c>
      <c r="J19" s="255"/>
      <c r="K19" s="255"/>
      <c r="L19" s="255"/>
      <c r="M19" s="256"/>
    </row>
    <row r="20" spans="2:13" ht="13.5" customHeight="1" x14ac:dyDescent="0.2">
      <c r="B20" s="13" t="s">
        <v>4</v>
      </c>
      <c r="F20" s="19"/>
      <c r="I20" s="20" t="s">
        <v>11</v>
      </c>
      <c r="J20" s="257"/>
      <c r="K20" s="250"/>
      <c r="L20" s="250"/>
      <c r="M20" s="258"/>
    </row>
    <row r="21" spans="2:13" ht="15.75" customHeight="1" x14ac:dyDescent="0.2">
      <c r="B21" s="21"/>
      <c r="F21" s="22"/>
      <c r="I21" s="20" t="s">
        <v>12</v>
      </c>
      <c r="J21" s="257"/>
      <c r="K21" s="250"/>
      <c r="L21" s="250"/>
      <c r="M21" s="258"/>
    </row>
    <row r="22" spans="2:13" ht="13.5" customHeight="1" x14ac:dyDescent="0.2">
      <c r="B22" s="21"/>
      <c r="F22" s="12"/>
      <c r="I22" s="20" t="s">
        <v>13</v>
      </c>
      <c r="J22" s="257"/>
      <c r="K22" s="250"/>
      <c r="L22" s="250"/>
      <c r="M22" s="258"/>
    </row>
    <row r="23" spans="2:13" ht="18" customHeight="1" x14ac:dyDescent="0.25">
      <c r="B23" s="23" t="s">
        <v>14</v>
      </c>
      <c r="C23" s="24"/>
      <c r="D23" s="24"/>
      <c r="E23" s="24"/>
      <c r="F23" s="25">
        <f>SUM(F17:F20)</f>
        <v>1775</v>
      </c>
      <c r="I23" s="26"/>
      <c r="J23" s="26"/>
      <c r="K23" s="26"/>
      <c r="L23" s="26"/>
      <c r="M23" s="26"/>
    </row>
    <row r="24" spans="2:13" ht="12.75" customHeight="1" x14ac:dyDescent="0.2"/>
    <row r="25" spans="2:13" ht="12.75" customHeight="1" x14ac:dyDescent="0.2"/>
    <row r="26" spans="2:13" ht="22.5" customHeight="1" x14ac:dyDescent="0.25">
      <c r="B26" s="27" t="s">
        <v>15</v>
      </c>
      <c r="C26" s="28"/>
      <c r="D26" s="28"/>
      <c r="E26" s="28"/>
      <c r="F26" s="29"/>
      <c r="J26" s="259" t="s">
        <v>16</v>
      </c>
      <c r="K26" s="260"/>
      <c r="L26" s="260"/>
      <c r="M26" s="245"/>
    </row>
    <row r="27" spans="2:13" ht="41.25" customHeight="1" x14ac:dyDescent="0.2">
      <c r="B27" s="261" t="s">
        <v>17</v>
      </c>
      <c r="C27" s="260"/>
      <c r="D27" s="260"/>
      <c r="E27" s="260"/>
      <c r="F27" s="245"/>
      <c r="J27" s="30" t="s">
        <v>18</v>
      </c>
      <c r="K27" s="262" t="s">
        <v>19</v>
      </c>
      <c r="L27" s="263"/>
      <c r="M27" s="264"/>
    </row>
    <row r="28" spans="2:13" ht="12.75" customHeight="1" x14ac:dyDescent="0.2">
      <c r="B28" s="216" t="s">
        <v>20</v>
      </c>
      <c r="F28" s="217"/>
      <c r="J28" s="265" t="s">
        <v>21</v>
      </c>
      <c r="K28" s="268" t="s">
        <v>22</v>
      </c>
      <c r="L28" s="269"/>
      <c r="M28" s="270"/>
    </row>
    <row r="29" spans="2:13" ht="12.75" customHeight="1" x14ac:dyDescent="0.2">
      <c r="B29" s="216" t="s">
        <v>23</v>
      </c>
      <c r="F29" s="218"/>
      <c r="J29" s="266"/>
      <c r="K29" s="271"/>
      <c r="L29" s="272"/>
      <c r="M29" s="273"/>
    </row>
    <row r="30" spans="2:13" ht="12.75" customHeight="1" x14ac:dyDescent="0.2">
      <c r="B30" s="216" t="s">
        <v>24</v>
      </c>
      <c r="F30" s="218"/>
      <c r="J30" s="266"/>
      <c r="K30" s="271"/>
      <c r="L30" s="272"/>
      <c r="M30" s="273"/>
    </row>
    <row r="31" spans="2:13" ht="12.75" customHeight="1" x14ac:dyDescent="0.2">
      <c r="B31" s="216" t="s">
        <v>25</v>
      </c>
      <c r="F31" s="218"/>
      <c r="J31" s="266"/>
      <c r="K31" s="271"/>
      <c r="L31" s="272"/>
      <c r="M31" s="273"/>
    </row>
    <row r="32" spans="2:13" ht="12.75" customHeight="1" x14ac:dyDescent="0.2">
      <c r="B32" s="216" t="s">
        <v>26</v>
      </c>
      <c r="F32" s="218"/>
      <c r="J32" s="266"/>
      <c r="K32" s="271"/>
      <c r="L32" s="272"/>
      <c r="M32" s="273"/>
    </row>
    <row r="33" spans="2:13" ht="12.75" customHeight="1" x14ac:dyDescent="0.2">
      <c r="B33" s="216" t="s">
        <v>27</v>
      </c>
      <c r="F33" s="218"/>
      <c r="J33" s="266"/>
      <c r="K33" s="271"/>
      <c r="L33" s="272"/>
      <c r="M33" s="273"/>
    </row>
    <row r="34" spans="2:13" ht="12.75" customHeight="1" x14ac:dyDescent="0.2">
      <c r="B34" s="216" t="s">
        <v>28</v>
      </c>
      <c r="F34" s="218"/>
      <c r="J34" s="266"/>
      <c r="K34" s="271"/>
      <c r="L34" s="272"/>
      <c r="M34" s="273"/>
    </row>
    <row r="35" spans="2:13" ht="12.75" customHeight="1" x14ac:dyDescent="0.2">
      <c r="B35" s="216" t="s">
        <v>29</v>
      </c>
      <c r="F35" s="218"/>
      <c r="J35" s="266"/>
      <c r="K35" s="271"/>
      <c r="L35" s="272"/>
      <c r="M35" s="273"/>
    </row>
    <row r="36" spans="2:13" ht="12.75" customHeight="1" x14ac:dyDescent="0.2">
      <c r="B36" s="216" t="s">
        <v>30</v>
      </c>
      <c r="F36" s="218"/>
      <c r="J36" s="266"/>
      <c r="K36" s="271"/>
      <c r="L36" s="272"/>
      <c r="M36" s="273"/>
    </row>
    <row r="37" spans="2:13" ht="12.75" customHeight="1" x14ac:dyDescent="0.2">
      <c r="B37" s="216" t="s">
        <v>31</v>
      </c>
      <c r="F37" s="218"/>
      <c r="J37" s="266"/>
      <c r="K37" s="271"/>
      <c r="L37" s="272"/>
      <c r="M37" s="273"/>
    </row>
    <row r="38" spans="2:13" ht="12.75" customHeight="1" x14ac:dyDescent="0.2">
      <c r="B38" s="216" t="s">
        <v>32</v>
      </c>
      <c r="F38" s="218"/>
      <c r="J38" s="266"/>
      <c r="K38" s="271"/>
      <c r="L38" s="272"/>
      <c r="M38" s="273"/>
    </row>
    <row r="39" spans="2:13" ht="12.75" customHeight="1" x14ac:dyDescent="0.2">
      <c r="B39" s="216" t="s">
        <v>33</v>
      </c>
      <c r="F39" s="218"/>
      <c r="J39" s="266"/>
      <c r="K39" s="271"/>
      <c r="L39" s="272"/>
      <c r="M39" s="273"/>
    </row>
    <row r="40" spans="2:13" ht="12.75" customHeight="1" x14ac:dyDescent="0.2">
      <c r="B40" s="216" t="s">
        <v>34</v>
      </c>
      <c r="F40" s="218"/>
      <c r="J40" s="266"/>
      <c r="K40" s="271"/>
      <c r="L40" s="272"/>
      <c r="M40" s="273"/>
    </row>
    <row r="41" spans="2:13" ht="12.75" customHeight="1" x14ac:dyDescent="0.2">
      <c r="B41" s="216" t="s">
        <v>35</v>
      </c>
      <c r="F41" s="218"/>
      <c r="J41" s="266"/>
      <c r="K41" s="271"/>
      <c r="L41" s="272"/>
      <c r="M41" s="273"/>
    </row>
    <row r="42" spans="2:13" ht="12.75" customHeight="1" x14ac:dyDescent="0.2">
      <c r="B42" s="216" t="s">
        <v>36</v>
      </c>
      <c r="F42" s="218"/>
      <c r="J42" s="266"/>
      <c r="K42" s="271"/>
      <c r="L42" s="272"/>
      <c r="M42" s="273"/>
    </row>
    <row r="43" spans="2:13" ht="12.75" customHeight="1" x14ac:dyDescent="0.2">
      <c r="B43" s="216" t="s">
        <v>37</v>
      </c>
      <c r="F43" s="218"/>
      <c r="J43" s="266"/>
      <c r="K43" s="271"/>
      <c r="L43" s="272"/>
      <c r="M43" s="273"/>
    </row>
    <row r="44" spans="2:13" ht="12.75" customHeight="1" x14ac:dyDescent="0.2">
      <c r="B44" s="216" t="s">
        <v>38</v>
      </c>
      <c r="F44" s="218"/>
      <c r="J44" s="266"/>
      <c r="K44" s="271"/>
      <c r="L44" s="272"/>
      <c r="M44" s="273"/>
    </row>
    <row r="45" spans="2:13" ht="12.75" customHeight="1" x14ac:dyDescent="0.2">
      <c r="B45" s="216" t="s">
        <v>39</v>
      </c>
      <c r="F45" s="218"/>
      <c r="J45" s="267"/>
      <c r="K45" s="274"/>
      <c r="L45" s="275"/>
      <c r="M45" s="276"/>
    </row>
    <row r="46" spans="2:13" ht="12.75" customHeight="1" x14ac:dyDescent="0.2">
      <c r="B46" s="216" t="s">
        <v>40</v>
      </c>
      <c r="F46" s="218"/>
      <c r="J46" s="31" t="s">
        <v>41</v>
      </c>
      <c r="K46" s="219"/>
      <c r="L46" s="32"/>
      <c r="M46" s="32"/>
    </row>
    <row r="47" spans="2:13" ht="12.75" customHeight="1" x14ac:dyDescent="0.2">
      <c r="B47" s="216" t="s">
        <v>42</v>
      </c>
      <c r="F47" s="218"/>
      <c r="J47" s="31" t="s">
        <v>43</v>
      </c>
      <c r="K47" s="219"/>
      <c r="L47" s="32"/>
      <c r="M47" s="32"/>
    </row>
    <row r="48" spans="2:13" ht="12.75" customHeight="1" x14ac:dyDescent="0.2">
      <c r="B48" s="216" t="s">
        <v>44</v>
      </c>
      <c r="F48" s="218"/>
      <c r="J48" s="31" t="s">
        <v>45</v>
      </c>
      <c r="K48" s="220"/>
      <c r="L48" s="33"/>
      <c r="M48" s="33"/>
    </row>
    <row r="49" spans="2:13" ht="12.75" customHeight="1" x14ac:dyDescent="0.2">
      <c r="B49" s="216" t="s">
        <v>46</v>
      </c>
      <c r="F49" s="218"/>
      <c r="J49" s="31" t="s">
        <v>47</v>
      </c>
      <c r="K49" s="219"/>
      <c r="L49" s="32"/>
      <c r="M49" s="32"/>
    </row>
    <row r="50" spans="2:13" ht="12.75" customHeight="1" x14ac:dyDescent="0.2">
      <c r="B50" s="216" t="s">
        <v>48</v>
      </c>
      <c r="F50" s="218"/>
    </row>
    <row r="51" spans="2:13" ht="12.75" customHeight="1" x14ac:dyDescent="0.2">
      <c r="B51" s="216" t="s">
        <v>49</v>
      </c>
      <c r="F51" s="218"/>
    </row>
    <row r="52" spans="2:13" ht="12.75" customHeight="1" x14ac:dyDescent="0.2">
      <c r="B52" s="216" t="s">
        <v>50</v>
      </c>
      <c r="F52" s="218"/>
    </row>
    <row r="53" spans="2:13" ht="12.75" customHeight="1" x14ac:dyDescent="0.2">
      <c r="B53" s="216" t="s">
        <v>51</v>
      </c>
      <c r="F53" s="218"/>
    </row>
    <row r="54" spans="2:13" ht="18" customHeight="1" x14ac:dyDescent="0.2">
      <c r="B54" s="13" t="s">
        <v>52</v>
      </c>
      <c r="F54" s="19">
        <f>SUM(F28:F53)*0.15</f>
        <v>0</v>
      </c>
    </row>
    <row r="55" spans="2:13" ht="12.75" customHeight="1" x14ac:dyDescent="0.2">
      <c r="B55" s="13"/>
      <c r="F55" s="34"/>
    </row>
    <row r="56" spans="2:13" ht="19.5" customHeight="1" x14ac:dyDescent="0.25">
      <c r="B56" s="23" t="s">
        <v>53</v>
      </c>
      <c r="C56" s="24"/>
      <c r="D56" s="24"/>
      <c r="E56" s="24"/>
      <c r="F56" s="35">
        <f>SUM(F28:F54)</f>
        <v>0</v>
      </c>
    </row>
    <row r="57" spans="2:13" ht="15.75" customHeight="1" x14ac:dyDescent="0.2">
      <c r="B57" s="15"/>
    </row>
    <row r="58" spans="2:13" ht="15.75" customHeight="1" x14ac:dyDescent="0.2">
      <c r="B58" s="15"/>
    </row>
    <row r="59" spans="2:13" ht="19.5" customHeight="1" x14ac:dyDescent="0.25">
      <c r="B59" s="36" t="s">
        <v>54</v>
      </c>
      <c r="C59" s="37"/>
      <c r="D59" s="37"/>
      <c r="E59" s="37"/>
      <c r="F59" s="38"/>
      <c r="G59" s="244">
        <f>+F23+F56</f>
        <v>1775</v>
      </c>
      <c r="H59" s="245"/>
    </row>
    <row r="60" spans="2:13" ht="15.75" customHeight="1" x14ac:dyDescent="0.2">
      <c r="B60" s="26"/>
      <c r="F60" s="39"/>
    </row>
    <row r="61" spans="2:13" ht="15.75" customHeight="1" x14ac:dyDescent="0.2">
      <c r="F61" s="40"/>
    </row>
    <row r="62" spans="2:13" ht="15.75" customHeight="1" x14ac:dyDescent="0.2"/>
    <row r="63" spans="2:13" ht="15.75" customHeight="1" x14ac:dyDescent="0.2"/>
    <row r="64" spans="2:13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sheetProtection algorithmName="SHA-512" hashValue="TDnMC6eA8uHVforI5g36ChG4s2Q63Vd044fiZn4JBlJNrLCeRaui5FE2elmtIZNVbzrxbuTG1CXyZfwSGCGiVA==" saltValue="SeoAbh7zzzXf5W/XwIuSSQ==" spinCount="100000" sheet="1" objects="1" scenarios="1"/>
  <mergeCells count="14">
    <mergeCell ref="G59:H59"/>
    <mergeCell ref="B10:G10"/>
    <mergeCell ref="C11:G11"/>
    <mergeCell ref="C12:G12"/>
    <mergeCell ref="I16:M16"/>
    <mergeCell ref="I19:M19"/>
    <mergeCell ref="J20:M20"/>
    <mergeCell ref="J21:M21"/>
    <mergeCell ref="J22:M22"/>
    <mergeCell ref="J26:M26"/>
    <mergeCell ref="B27:F27"/>
    <mergeCell ref="K27:M27"/>
    <mergeCell ref="J28:J45"/>
    <mergeCell ref="K28:M45"/>
  </mergeCells>
  <pageMargins left="0.7" right="0.7" top="0.75" bottom="0.75" header="0" footer="0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outlinePr summaryBelow="0" summaryRight="0"/>
  </sheetPr>
  <dimension ref="A1:O1000"/>
  <sheetViews>
    <sheetView showGridLines="0" topLeftCell="A10" workbookViewId="0">
      <selection activeCell="H14" sqref="H14"/>
    </sheetView>
  </sheetViews>
  <sheetFormatPr defaultColWidth="14.42578125" defaultRowHeight="15" customHeight="1" x14ac:dyDescent="0.2"/>
  <cols>
    <col min="1" max="1" width="4.140625" customWidth="1"/>
    <col min="2" max="2" width="23.28515625" customWidth="1"/>
    <col min="3" max="3" width="15.7109375" customWidth="1"/>
    <col min="4" max="5" width="10.85546875" customWidth="1"/>
    <col min="6" max="6" width="19.42578125" customWidth="1"/>
    <col min="7" max="7" width="14" customWidth="1"/>
    <col min="8" max="8" width="15" customWidth="1"/>
    <col min="9" max="9" width="11.42578125" customWidth="1"/>
    <col min="10" max="10" width="18.28515625" customWidth="1"/>
    <col min="11" max="14" width="10.85546875" customWidth="1"/>
    <col min="15" max="15" width="11.85546875" customWidth="1"/>
  </cols>
  <sheetData>
    <row r="1" spans="1:15" ht="28.5" customHeight="1" x14ac:dyDescent="0.3">
      <c r="B1" s="41" t="s">
        <v>55</v>
      </c>
    </row>
    <row r="2" spans="1:15" ht="30.75" customHeight="1" x14ac:dyDescent="0.35">
      <c r="A2" s="42"/>
      <c r="B2" s="42" t="s">
        <v>56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5" ht="23.25" customHeight="1" x14ac:dyDescent="0.35">
      <c r="A3" s="43"/>
      <c r="B3" s="277" t="str">
        <f>'Acquisition+Construction Budget'!B10:E10</f>
        <v>Enter Address Here</v>
      </c>
      <c r="C3" s="253"/>
      <c r="D3" s="253"/>
      <c r="E3" s="253"/>
      <c r="F3" s="253"/>
      <c r="G3" s="15"/>
      <c r="H3" s="5" t="s">
        <v>57</v>
      </c>
      <c r="I3" s="15"/>
      <c r="J3" s="15"/>
      <c r="K3" s="15"/>
      <c r="L3" s="15"/>
      <c r="M3" s="15"/>
      <c r="O3" s="15"/>
    </row>
    <row r="4" spans="1:15" ht="23.25" customHeight="1" x14ac:dyDescent="0.2">
      <c r="A4" s="15"/>
      <c r="B4" s="15" t="s">
        <v>58</v>
      </c>
      <c r="C4" s="44">
        <f ca="1">NOW()</f>
        <v>44872.660383680559</v>
      </c>
      <c r="D4" s="15"/>
      <c r="E4" s="15"/>
      <c r="F4" s="15"/>
      <c r="G4" s="15"/>
      <c r="H4" s="15"/>
      <c r="I4" s="15"/>
      <c r="J4" s="15"/>
      <c r="L4" s="45"/>
    </row>
    <row r="5" spans="1:15" ht="13.5" customHeight="1" x14ac:dyDescent="0.2">
      <c r="A5" s="15"/>
      <c r="B5" s="15"/>
      <c r="C5" s="44"/>
      <c r="D5" s="15"/>
      <c r="E5" s="15"/>
      <c r="F5" s="15"/>
      <c r="G5" s="15"/>
      <c r="H5" s="15"/>
      <c r="I5" s="15" t="s">
        <v>4</v>
      </c>
      <c r="J5" s="15"/>
      <c r="L5" s="45"/>
    </row>
    <row r="6" spans="1:15" ht="12.75" customHeight="1" x14ac:dyDescent="0.2">
      <c r="A6" s="46"/>
      <c r="B6" s="46" t="s">
        <v>59</v>
      </c>
      <c r="C6" s="47"/>
      <c r="D6" s="15"/>
      <c r="E6" s="15"/>
      <c r="F6" s="15"/>
      <c r="G6" s="15"/>
      <c r="H6" s="15"/>
      <c r="I6" s="15"/>
      <c r="J6" s="48"/>
      <c r="K6" s="15"/>
      <c r="L6" s="15"/>
      <c r="M6" s="15"/>
      <c r="N6" s="15"/>
      <c r="O6" s="15"/>
    </row>
    <row r="7" spans="1:15" ht="12.75" customHeight="1" x14ac:dyDescent="0.2">
      <c r="A7" s="46"/>
      <c r="B7" s="46"/>
      <c r="C7" s="47"/>
      <c r="D7" s="15"/>
      <c r="E7" s="15"/>
      <c r="F7" s="15"/>
      <c r="G7" s="15"/>
      <c r="H7" s="15"/>
      <c r="I7" s="15"/>
      <c r="J7" s="48"/>
      <c r="K7" s="15"/>
      <c r="L7" s="15"/>
      <c r="M7" s="15"/>
      <c r="N7" s="15"/>
      <c r="O7" s="15"/>
    </row>
    <row r="8" spans="1:15" ht="12.75" customHeight="1" x14ac:dyDescent="0.25">
      <c r="A8" s="49"/>
      <c r="B8" s="50" t="s">
        <v>60</v>
      </c>
      <c r="C8" s="51"/>
      <c r="D8" s="52"/>
      <c r="E8" s="52"/>
      <c r="F8" s="52"/>
      <c r="G8" s="52"/>
      <c r="H8" s="52"/>
      <c r="I8" s="52"/>
      <c r="J8" s="53"/>
      <c r="K8" s="52"/>
      <c r="L8" s="52"/>
      <c r="M8" s="52"/>
      <c r="N8" s="52"/>
      <c r="O8" s="54"/>
    </row>
    <row r="9" spans="1:15" ht="12.75" customHeight="1" x14ac:dyDescent="0.2">
      <c r="A9" s="55"/>
      <c r="B9" s="56"/>
      <c r="C9" s="47"/>
      <c r="D9" s="15"/>
      <c r="E9" s="15"/>
      <c r="F9" s="15"/>
      <c r="G9" s="15"/>
      <c r="H9" s="15"/>
      <c r="I9" s="15"/>
      <c r="J9" s="48"/>
      <c r="K9" s="15"/>
      <c r="L9" s="15"/>
      <c r="M9" s="15"/>
      <c r="N9" s="15"/>
      <c r="O9" s="15"/>
    </row>
    <row r="10" spans="1:15" ht="12.75" customHeight="1" x14ac:dyDescent="0.2">
      <c r="A10" s="57"/>
      <c r="B10" s="58" t="s">
        <v>61</v>
      </c>
      <c r="C10" s="59"/>
      <c r="D10" s="60"/>
      <c r="E10" s="61"/>
      <c r="F10" s="58" t="s">
        <v>62</v>
      </c>
      <c r="G10" s="62"/>
      <c r="H10" s="15"/>
      <c r="J10" s="63" t="s">
        <v>63</v>
      </c>
      <c r="K10" s="64"/>
      <c r="M10" s="4"/>
      <c r="O10" s="278"/>
    </row>
    <row r="11" spans="1:15" ht="12.75" customHeight="1" x14ac:dyDescent="0.2">
      <c r="A11" s="65"/>
      <c r="B11" s="13" t="s">
        <v>64</v>
      </c>
      <c r="C11" s="15"/>
      <c r="D11" s="66">
        <f>'Acquisition+Construction Budget'!F17</f>
        <v>0</v>
      </c>
      <c r="E11" s="15"/>
      <c r="F11" s="13" t="s">
        <v>65</v>
      </c>
      <c r="G11" s="67">
        <v>0.75</v>
      </c>
      <c r="H11" s="15"/>
      <c r="J11" s="68" t="s">
        <v>66</v>
      </c>
      <c r="K11" s="67">
        <v>0.85</v>
      </c>
      <c r="L11" s="15" t="s">
        <v>4</v>
      </c>
      <c r="M11" s="4"/>
      <c r="O11" s="253"/>
    </row>
    <row r="12" spans="1:15" ht="12.75" customHeight="1" x14ac:dyDescent="0.2">
      <c r="A12" s="65"/>
      <c r="B12" s="13" t="s">
        <v>67</v>
      </c>
      <c r="C12" s="69">
        <v>5.1400000000000001E-2</v>
      </c>
      <c r="D12" s="66">
        <f>C12*D11</f>
        <v>0</v>
      </c>
      <c r="E12" s="15"/>
      <c r="F12" s="13" t="s">
        <v>68</v>
      </c>
      <c r="G12" s="66">
        <f>-G11*D19</f>
        <v>0</v>
      </c>
      <c r="H12" s="15" t="s">
        <v>4</v>
      </c>
      <c r="J12" s="13" t="s">
        <v>69</v>
      </c>
      <c r="K12" s="22">
        <f>(((D11+D12+D13)*K11)*0.02)+275</f>
        <v>275</v>
      </c>
    </row>
    <row r="13" spans="1:15" ht="12.75" customHeight="1" x14ac:dyDescent="0.2">
      <c r="A13" s="55"/>
      <c r="B13" s="13" t="s">
        <v>70</v>
      </c>
      <c r="C13" s="15"/>
      <c r="D13" s="66">
        <f>'Acquisition+Construction Budget'!F56</f>
        <v>0</v>
      </c>
      <c r="E13" s="15"/>
      <c r="F13" s="13" t="s">
        <v>71</v>
      </c>
      <c r="G13" s="70">
        <v>0.08</v>
      </c>
      <c r="H13" s="15"/>
      <c r="I13" s="15" t="s">
        <v>4</v>
      </c>
      <c r="J13" s="13" t="s">
        <v>72</v>
      </c>
      <c r="K13" s="22">
        <f>(K11*(D11+D12+D13))+K12</f>
        <v>275</v>
      </c>
      <c r="M13" s="71"/>
    </row>
    <row r="14" spans="1:15" ht="12.75" customHeight="1" x14ac:dyDescent="0.2">
      <c r="A14" s="15"/>
      <c r="B14" s="13" t="s">
        <v>73</v>
      </c>
      <c r="C14" s="72" t="s">
        <v>74</v>
      </c>
      <c r="D14" s="66">
        <f>(((D11+D12+D13)*0.85)*0.02)+275</f>
        <v>275</v>
      </c>
      <c r="E14" s="15"/>
      <c r="F14" s="73" t="s">
        <v>75</v>
      </c>
      <c r="G14" s="74">
        <v>25</v>
      </c>
      <c r="H14" s="15"/>
      <c r="J14" s="75" t="s">
        <v>76</v>
      </c>
      <c r="K14" s="76">
        <v>0.1124</v>
      </c>
      <c r="M14" s="71"/>
    </row>
    <row r="15" spans="1:15" ht="12.75" customHeight="1" x14ac:dyDescent="0.2">
      <c r="A15" s="15"/>
      <c r="B15" s="13"/>
      <c r="C15" s="72"/>
      <c r="D15" s="66"/>
      <c r="E15" s="15"/>
      <c r="F15" s="15"/>
      <c r="G15" s="15"/>
      <c r="H15" s="15"/>
      <c r="J15" s="13" t="s">
        <v>77</v>
      </c>
      <c r="K15" s="77">
        <f>K14*K13</f>
        <v>30.91</v>
      </c>
      <c r="M15" s="71"/>
    </row>
    <row r="16" spans="1:15" ht="12.75" customHeight="1" x14ac:dyDescent="0.2">
      <c r="A16" s="15"/>
      <c r="B16" s="78" t="s">
        <v>78</v>
      </c>
      <c r="C16" s="37"/>
      <c r="D16" s="79">
        <f>SUM(D11:D14)</f>
        <v>275</v>
      </c>
      <c r="E16" s="15"/>
      <c r="F16" s="15"/>
      <c r="G16" s="15"/>
      <c r="H16" s="15"/>
      <c r="J16" s="73" t="s">
        <v>75</v>
      </c>
      <c r="K16" s="80" t="s">
        <v>79</v>
      </c>
    </row>
    <row r="17" spans="1:15" ht="12.75" customHeight="1" x14ac:dyDescent="0.2">
      <c r="A17" s="15"/>
      <c r="B17" s="46"/>
      <c r="C17" s="15"/>
      <c r="D17" s="81"/>
      <c r="E17" s="15"/>
      <c r="F17" s="15"/>
      <c r="G17" s="15"/>
      <c r="H17" s="15"/>
      <c r="J17" s="15"/>
      <c r="K17" s="82"/>
    </row>
    <row r="18" spans="1:15" ht="12.75" customHeight="1" x14ac:dyDescent="0.2">
      <c r="A18" s="15"/>
      <c r="E18" s="15"/>
      <c r="F18" s="15"/>
      <c r="G18" s="15"/>
      <c r="H18" s="15"/>
      <c r="I18" s="15"/>
      <c r="J18" s="15"/>
      <c r="K18" s="40"/>
    </row>
    <row r="19" spans="1:15" ht="12.75" customHeight="1" x14ac:dyDescent="0.2">
      <c r="A19" s="65"/>
      <c r="B19" s="83" t="s">
        <v>80</v>
      </c>
      <c r="C19" s="37"/>
      <c r="D19" s="221">
        <v>0</v>
      </c>
      <c r="E19" s="15"/>
      <c r="F19" s="58" t="s">
        <v>81</v>
      </c>
      <c r="G19" s="84"/>
      <c r="H19" s="62"/>
      <c r="J19" s="85" t="s">
        <v>82</v>
      </c>
      <c r="K19" s="86"/>
      <c r="L19" s="86"/>
      <c r="M19" s="86"/>
      <c r="N19" s="87"/>
    </row>
    <row r="20" spans="1:15" ht="12.75" customHeight="1" x14ac:dyDescent="0.2">
      <c r="A20" s="15"/>
      <c r="B20" s="15"/>
      <c r="C20" s="15"/>
      <c r="D20" s="15"/>
      <c r="E20" s="15"/>
      <c r="F20" s="56" t="s">
        <v>83</v>
      </c>
      <c r="G20" s="46" t="s">
        <v>84</v>
      </c>
      <c r="H20" s="55" t="s">
        <v>85</v>
      </c>
      <c r="J20" s="280" t="s">
        <v>86</v>
      </c>
      <c r="K20" s="281"/>
      <c r="L20" s="281"/>
      <c r="M20" s="281"/>
      <c r="N20" s="282"/>
    </row>
    <row r="21" spans="1:15" ht="12.75" customHeight="1" x14ac:dyDescent="0.2">
      <c r="A21" s="65"/>
      <c r="B21" s="88" t="s">
        <v>87</v>
      </c>
      <c r="C21" s="86"/>
      <c r="D21" s="87"/>
      <c r="E21" s="15"/>
      <c r="F21" s="13" t="s">
        <v>88</v>
      </c>
      <c r="G21" s="216"/>
      <c r="H21" s="223">
        <v>0</v>
      </c>
      <c r="J21" s="283"/>
      <c r="K21" s="253"/>
      <c r="L21" s="253"/>
      <c r="M21" s="253"/>
      <c r="N21" s="284"/>
    </row>
    <row r="22" spans="1:15" ht="12.75" customHeight="1" x14ac:dyDescent="0.2">
      <c r="A22" s="65"/>
      <c r="B22" s="13" t="s">
        <v>89</v>
      </c>
      <c r="C22" s="89">
        <f>1-K11</f>
        <v>0.15000000000000002</v>
      </c>
      <c r="D22" s="66">
        <f>(1-K11)*(D11+D12+D13)</f>
        <v>0</v>
      </c>
      <c r="E22" s="15"/>
      <c r="F22" s="13" t="s">
        <v>90</v>
      </c>
      <c r="G22" s="216"/>
      <c r="H22" s="223">
        <v>0</v>
      </c>
      <c r="J22" s="283"/>
      <c r="K22" s="253"/>
      <c r="L22" s="253"/>
      <c r="M22" s="253"/>
      <c r="N22" s="284"/>
    </row>
    <row r="23" spans="1:15" ht="12.75" customHeight="1" x14ac:dyDescent="0.2">
      <c r="A23" s="65"/>
      <c r="B23" s="13" t="s">
        <v>91</v>
      </c>
      <c r="C23" s="15"/>
      <c r="D23" s="66">
        <v>1500</v>
      </c>
      <c r="E23" s="15"/>
      <c r="F23" s="13" t="s">
        <v>92</v>
      </c>
      <c r="G23" s="216"/>
      <c r="H23" s="223">
        <v>0</v>
      </c>
      <c r="J23" s="283"/>
      <c r="K23" s="253"/>
      <c r="L23" s="253"/>
      <c r="M23" s="253"/>
      <c r="N23" s="284"/>
    </row>
    <row r="24" spans="1:15" ht="12.75" customHeight="1" x14ac:dyDescent="0.2">
      <c r="A24" s="65"/>
      <c r="B24" s="13" t="s">
        <v>93</v>
      </c>
      <c r="C24" s="15"/>
      <c r="D24" s="222">
        <v>0</v>
      </c>
      <c r="E24" s="15"/>
      <c r="F24" s="13"/>
      <c r="G24" s="216"/>
      <c r="H24" s="223"/>
      <c r="J24" s="283"/>
      <c r="K24" s="253"/>
      <c r="L24" s="253"/>
      <c r="M24" s="253"/>
      <c r="N24" s="284"/>
    </row>
    <row r="25" spans="1:15" ht="12.75" customHeight="1" x14ac:dyDescent="0.2">
      <c r="A25" s="65"/>
      <c r="B25" s="13" t="s">
        <v>94</v>
      </c>
      <c r="C25" s="15"/>
      <c r="D25" s="65"/>
      <c r="E25" s="15"/>
      <c r="F25" s="13"/>
      <c r="G25" s="216"/>
      <c r="H25" s="223"/>
      <c r="J25" s="283"/>
      <c r="K25" s="253"/>
      <c r="L25" s="253"/>
      <c r="M25" s="253"/>
      <c r="N25" s="284"/>
    </row>
    <row r="26" spans="1:15" ht="12.75" customHeight="1" x14ac:dyDescent="0.2">
      <c r="A26" s="15"/>
      <c r="B26" s="78" t="s">
        <v>78</v>
      </c>
      <c r="C26" s="37"/>
      <c r="D26" s="79">
        <f>SUM(D22:D25)</f>
        <v>1500</v>
      </c>
      <c r="E26" s="15"/>
      <c r="F26" s="13"/>
      <c r="G26" s="15"/>
      <c r="H26" s="22"/>
      <c r="I26" s="15"/>
      <c r="J26" s="283"/>
      <c r="K26" s="253"/>
      <c r="L26" s="253"/>
      <c r="M26" s="253"/>
      <c r="N26" s="284"/>
      <c r="O26" s="15"/>
    </row>
    <row r="27" spans="1:15" ht="12.75" customHeight="1" x14ac:dyDescent="0.2">
      <c r="A27" s="15"/>
      <c r="E27" s="15"/>
      <c r="F27" s="78" t="s">
        <v>78</v>
      </c>
      <c r="G27" s="37"/>
      <c r="H27" s="90">
        <f>SUM(H21:H26)</f>
        <v>0</v>
      </c>
      <c r="I27" s="15"/>
      <c r="J27" s="283"/>
      <c r="K27" s="253"/>
      <c r="L27" s="253"/>
      <c r="M27" s="253"/>
      <c r="N27" s="284"/>
      <c r="O27" s="15"/>
    </row>
    <row r="28" spans="1:15" ht="13.5" customHeight="1" x14ac:dyDescent="0.2">
      <c r="A28" s="15"/>
      <c r="B28" s="46"/>
      <c r="C28" s="15"/>
      <c r="D28" s="81"/>
      <c r="E28" s="91"/>
      <c r="F28" s="15"/>
      <c r="G28" s="15"/>
      <c r="H28" s="92"/>
      <c r="I28" s="46"/>
      <c r="J28" s="283"/>
      <c r="K28" s="253"/>
      <c r="L28" s="253"/>
      <c r="M28" s="253"/>
      <c r="N28" s="284"/>
      <c r="O28" s="15"/>
    </row>
    <row r="29" spans="1:15" ht="13.5" customHeight="1" x14ac:dyDescent="0.2">
      <c r="A29" s="15"/>
      <c r="B29" s="46"/>
      <c r="C29" s="15"/>
      <c r="D29" s="81"/>
      <c r="E29" s="91"/>
      <c r="F29" s="15"/>
      <c r="G29" s="15"/>
      <c r="H29" s="92"/>
      <c r="I29" s="46"/>
      <c r="J29" s="283"/>
      <c r="K29" s="253"/>
      <c r="L29" s="253"/>
      <c r="M29" s="253"/>
      <c r="N29" s="284"/>
      <c r="O29" s="15"/>
    </row>
    <row r="30" spans="1:15" ht="13.5" customHeight="1" x14ac:dyDescent="0.2">
      <c r="A30" s="15"/>
      <c r="B30" s="46"/>
      <c r="C30" s="15"/>
      <c r="D30" s="81"/>
      <c r="E30" s="91"/>
      <c r="F30" s="15"/>
      <c r="G30" s="15"/>
      <c r="H30" s="92"/>
      <c r="I30" s="46"/>
      <c r="J30" s="285"/>
      <c r="K30" s="286"/>
      <c r="L30" s="286"/>
      <c r="M30" s="286"/>
      <c r="N30" s="287"/>
      <c r="O30" s="15"/>
    </row>
    <row r="31" spans="1:15" ht="12.75" customHeight="1" x14ac:dyDescent="0.2">
      <c r="A31" s="15"/>
      <c r="B31" s="279" t="s">
        <v>4</v>
      </c>
      <c r="C31" s="253"/>
      <c r="D31" s="253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</row>
    <row r="32" spans="1:15" ht="12.75" customHeight="1" x14ac:dyDescent="0.25">
      <c r="A32" s="93"/>
      <c r="B32" s="94" t="s">
        <v>95</v>
      </c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  <row r="33" spans="1:15" ht="12.75" customHeight="1" x14ac:dyDescent="0.2">
      <c r="A33" s="97"/>
      <c r="B33" s="13"/>
      <c r="D33" s="15"/>
      <c r="E33" s="15"/>
      <c r="F33" s="15"/>
      <c r="G33" s="98">
        <v>0.03</v>
      </c>
      <c r="H33" s="15" t="s">
        <v>96</v>
      </c>
      <c r="I33" s="15"/>
      <c r="J33" s="15"/>
      <c r="K33" s="98">
        <v>0.03</v>
      </c>
      <c r="L33" s="15" t="s">
        <v>97</v>
      </c>
      <c r="M33" s="15"/>
      <c r="N33" s="15"/>
      <c r="O33" s="65"/>
    </row>
    <row r="34" spans="1:15" ht="12.75" customHeight="1" x14ac:dyDescent="0.2">
      <c r="A34" s="6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65"/>
    </row>
    <row r="35" spans="1:15" ht="12.75" customHeight="1" x14ac:dyDescent="0.2">
      <c r="A35" s="15"/>
      <c r="B35" s="13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65"/>
    </row>
    <row r="36" spans="1:15" ht="15.75" customHeight="1" x14ac:dyDescent="0.2">
      <c r="A36" s="15"/>
      <c r="B36" s="13"/>
      <c r="C36" s="15" t="s">
        <v>98</v>
      </c>
      <c r="D36" s="99">
        <v>1</v>
      </c>
      <c r="E36" s="15"/>
      <c r="F36" s="15"/>
      <c r="G36" s="99">
        <f>D36+1</f>
        <v>2</v>
      </c>
      <c r="H36" s="99">
        <f t="shared" ref="H36:J36" si="0">+G36+1</f>
        <v>3</v>
      </c>
      <c r="I36" s="99">
        <f t="shared" si="0"/>
        <v>4</v>
      </c>
      <c r="J36" s="99">
        <f t="shared" si="0"/>
        <v>5</v>
      </c>
      <c r="K36" s="99">
        <v>6</v>
      </c>
      <c r="L36" s="99">
        <f t="shared" ref="L36:O36" si="1">+K36+1</f>
        <v>7</v>
      </c>
      <c r="M36" s="99">
        <f t="shared" si="1"/>
        <v>8</v>
      </c>
      <c r="N36" s="99">
        <f t="shared" si="1"/>
        <v>9</v>
      </c>
      <c r="O36" s="100">
        <f t="shared" si="1"/>
        <v>10</v>
      </c>
    </row>
    <row r="37" spans="1:15" ht="15.75" customHeight="1" x14ac:dyDescent="0.2">
      <c r="A37" s="101"/>
      <c r="B37" s="102"/>
      <c r="C37" s="101"/>
      <c r="D37" s="103">
        <v>2021</v>
      </c>
      <c r="E37" s="103">
        <v>2021</v>
      </c>
      <c r="F37" s="15"/>
      <c r="G37" s="103">
        <v>2021</v>
      </c>
      <c r="H37" s="103">
        <f t="shared" ref="H37:J37" si="2">G37+1</f>
        <v>2022</v>
      </c>
      <c r="I37" s="103">
        <f t="shared" si="2"/>
        <v>2023</v>
      </c>
      <c r="J37" s="103">
        <f t="shared" si="2"/>
        <v>2024</v>
      </c>
      <c r="K37" s="103">
        <v>2023</v>
      </c>
      <c r="L37" s="103">
        <f t="shared" ref="L37:O37" si="3">K37+1</f>
        <v>2024</v>
      </c>
      <c r="M37" s="103">
        <f t="shared" si="3"/>
        <v>2025</v>
      </c>
      <c r="N37" s="104">
        <f t="shared" si="3"/>
        <v>2026</v>
      </c>
      <c r="O37" s="103">
        <f t="shared" si="3"/>
        <v>2027</v>
      </c>
    </row>
    <row r="38" spans="1:15" ht="12.75" customHeight="1" x14ac:dyDescent="0.2">
      <c r="A38" s="105"/>
      <c r="B38" s="106" t="s">
        <v>99</v>
      </c>
      <c r="C38" s="46"/>
      <c r="D38" s="107" t="s">
        <v>100</v>
      </c>
      <c r="E38" s="107" t="s">
        <v>101</v>
      </c>
      <c r="F38" s="15"/>
      <c r="G38" s="108"/>
      <c r="H38" s="108"/>
      <c r="I38" s="108"/>
      <c r="J38" s="108"/>
      <c r="K38" s="108"/>
      <c r="L38" s="108"/>
      <c r="M38" s="108"/>
      <c r="N38" s="109"/>
      <c r="O38" s="108"/>
    </row>
    <row r="39" spans="1:15" ht="12.75" customHeight="1" x14ac:dyDescent="0.2">
      <c r="A39" s="15"/>
      <c r="B39" s="13" t="s">
        <v>102</v>
      </c>
      <c r="C39" s="46"/>
      <c r="D39" s="110">
        <f>E39*12</f>
        <v>0</v>
      </c>
      <c r="E39" s="110">
        <f>H27</f>
        <v>0</v>
      </c>
      <c r="F39" s="110"/>
      <c r="G39" s="111">
        <f>D39*1.03</f>
        <v>0</v>
      </c>
      <c r="H39" s="112">
        <f t="shared" ref="H39:O39" si="4">G39*1.03</f>
        <v>0</v>
      </c>
      <c r="I39" s="112">
        <f t="shared" si="4"/>
        <v>0</v>
      </c>
      <c r="J39" s="112">
        <f t="shared" si="4"/>
        <v>0</v>
      </c>
      <c r="K39" s="112">
        <f t="shared" si="4"/>
        <v>0</v>
      </c>
      <c r="L39" s="112">
        <f t="shared" si="4"/>
        <v>0</v>
      </c>
      <c r="M39" s="112">
        <f t="shared" si="4"/>
        <v>0</v>
      </c>
      <c r="N39" s="112">
        <f t="shared" si="4"/>
        <v>0</v>
      </c>
      <c r="O39" s="112">
        <f t="shared" si="4"/>
        <v>0</v>
      </c>
    </row>
    <row r="40" spans="1:15" ht="12.75" customHeight="1" x14ac:dyDescent="0.2">
      <c r="A40" s="15"/>
      <c r="B40" s="13" t="s">
        <v>103</v>
      </c>
      <c r="C40" s="89">
        <v>0.1</v>
      </c>
      <c r="D40" s="110">
        <f>-C40*D39</f>
        <v>0</v>
      </c>
      <c r="E40" s="110">
        <f>+D40/12</f>
        <v>0</v>
      </c>
      <c r="F40" s="110"/>
      <c r="G40" s="111">
        <f>+D40*(1+$G$33)</f>
        <v>0</v>
      </c>
      <c r="H40" s="112">
        <f t="shared" ref="H40:O40" si="5">+G40*(1+$G$33)</f>
        <v>0</v>
      </c>
      <c r="I40" s="112">
        <f t="shared" si="5"/>
        <v>0</v>
      </c>
      <c r="J40" s="112">
        <f t="shared" si="5"/>
        <v>0</v>
      </c>
      <c r="K40" s="112">
        <f t="shared" si="5"/>
        <v>0</v>
      </c>
      <c r="L40" s="112">
        <f t="shared" si="5"/>
        <v>0</v>
      </c>
      <c r="M40" s="112">
        <f t="shared" si="5"/>
        <v>0</v>
      </c>
      <c r="N40" s="112">
        <f t="shared" si="5"/>
        <v>0</v>
      </c>
      <c r="O40" s="112">
        <f t="shared" si="5"/>
        <v>0</v>
      </c>
    </row>
    <row r="41" spans="1:15" ht="15.75" customHeight="1" x14ac:dyDescent="0.2">
      <c r="A41" s="46"/>
      <c r="B41" s="56" t="s">
        <v>104</v>
      </c>
      <c r="C41" s="46"/>
      <c r="D41" s="113">
        <f t="shared" ref="D41:E41" si="6">D39+D40</f>
        <v>0</v>
      </c>
      <c r="E41" s="113">
        <f t="shared" si="6"/>
        <v>0</v>
      </c>
      <c r="F41" s="113"/>
      <c r="G41" s="114">
        <f t="shared" ref="G41:O41" si="7">G39+G40</f>
        <v>0</v>
      </c>
      <c r="H41" s="115">
        <f t="shared" si="7"/>
        <v>0</v>
      </c>
      <c r="I41" s="115">
        <f t="shared" si="7"/>
        <v>0</v>
      </c>
      <c r="J41" s="115">
        <f t="shared" si="7"/>
        <v>0</v>
      </c>
      <c r="K41" s="115">
        <f t="shared" si="7"/>
        <v>0</v>
      </c>
      <c r="L41" s="115">
        <f t="shared" si="7"/>
        <v>0</v>
      </c>
      <c r="M41" s="115">
        <f t="shared" si="7"/>
        <v>0</v>
      </c>
      <c r="N41" s="115">
        <f t="shared" si="7"/>
        <v>0</v>
      </c>
      <c r="O41" s="115">
        <f t="shared" si="7"/>
        <v>0</v>
      </c>
    </row>
    <row r="42" spans="1:15" ht="12.75" customHeight="1" x14ac:dyDescent="0.2">
      <c r="A42" s="116"/>
      <c r="B42" s="117"/>
      <c r="C42" s="116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8"/>
      <c r="O42" s="110"/>
    </row>
    <row r="43" spans="1:15" ht="12.75" customHeight="1" x14ac:dyDescent="0.2">
      <c r="A43" s="116"/>
      <c r="B43" s="117"/>
      <c r="C43" s="116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8"/>
      <c r="O43" s="110"/>
    </row>
    <row r="44" spans="1:15" ht="12.75" customHeight="1" x14ac:dyDescent="0.2">
      <c r="A44" s="105"/>
      <c r="B44" s="106" t="s">
        <v>105</v>
      </c>
      <c r="C44" s="46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8"/>
      <c r="O44" s="110"/>
    </row>
    <row r="45" spans="1:15" ht="12.75" customHeight="1" x14ac:dyDescent="0.2">
      <c r="A45" s="15"/>
      <c r="B45" s="13" t="s">
        <v>106</v>
      </c>
      <c r="C45" s="89">
        <v>0.06</v>
      </c>
      <c r="D45" s="110">
        <f>E45*12</f>
        <v>0</v>
      </c>
      <c r="E45" s="110">
        <f>E41*C45</f>
        <v>0</v>
      </c>
      <c r="F45" s="110"/>
      <c r="G45" s="111">
        <f t="shared" ref="G45:G54" si="8">D45*(1+$K$33)</f>
        <v>0</v>
      </c>
      <c r="H45" s="112">
        <f t="shared" ref="H45:O45" si="9">G45*(1+$K$33)</f>
        <v>0</v>
      </c>
      <c r="I45" s="112">
        <f t="shared" si="9"/>
        <v>0</v>
      </c>
      <c r="J45" s="112">
        <f t="shared" si="9"/>
        <v>0</v>
      </c>
      <c r="K45" s="112">
        <f t="shared" si="9"/>
        <v>0</v>
      </c>
      <c r="L45" s="112">
        <f t="shared" si="9"/>
        <v>0</v>
      </c>
      <c r="M45" s="112">
        <f t="shared" si="9"/>
        <v>0</v>
      </c>
      <c r="N45" s="112">
        <f t="shared" si="9"/>
        <v>0</v>
      </c>
      <c r="O45" s="112">
        <f t="shared" si="9"/>
        <v>0</v>
      </c>
    </row>
    <row r="46" spans="1:15" ht="12.75" customHeight="1" x14ac:dyDescent="0.2">
      <c r="A46" s="15"/>
      <c r="B46" s="13" t="s">
        <v>107</v>
      </c>
      <c r="C46" s="15"/>
      <c r="D46" s="224">
        <v>0</v>
      </c>
      <c r="E46" s="66">
        <f t="shared" ref="E46:E54" si="10">D46/12</f>
        <v>0</v>
      </c>
      <c r="F46" s="110"/>
      <c r="G46" s="111">
        <f t="shared" si="8"/>
        <v>0</v>
      </c>
      <c r="H46" s="112">
        <f t="shared" ref="H46:O46" si="11">G46*(1+$K$33)</f>
        <v>0</v>
      </c>
      <c r="I46" s="112">
        <f t="shared" si="11"/>
        <v>0</v>
      </c>
      <c r="J46" s="112">
        <f t="shared" si="11"/>
        <v>0</v>
      </c>
      <c r="K46" s="112">
        <f t="shared" si="11"/>
        <v>0</v>
      </c>
      <c r="L46" s="112">
        <f t="shared" si="11"/>
        <v>0</v>
      </c>
      <c r="M46" s="112">
        <f t="shared" si="11"/>
        <v>0</v>
      </c>
      <c r="N46" s="112">
        <f t="shared" si="11"/>
        <v>0</v>
      </c>
      <c r="O46" s="112">
        <f t="shared" si="11"/>
        <v>0</v>
      </c>
    </row>
    <row r="47" spans="1:15" ht="12.75" customHeight="1" x14ac:dyDescent="0.2">
      <c r="A47" s="15"/>
      <c r="B47" s="13" t="s">
        <v>108</v>
      </c>
      <c r="C47" s="15"/>
      <c r="D47" s="224">
        <v>0</v>
      </c>
      <c r="E47" s="66">
        <f t="shared" si="10"/>
        <v>0</v>
      </c>
      <c r="F47" s="110"/>
      <c r="G47" s="111">
        <f t="shared" si="8"/>
        <v>0</v>
      </c>
      <c r="H47" s="112">
        <f t="shared" ref="H47:O47" si="12">G47*(1+$K$33)</f>
        <v>0</v>
      </c>
      <c r="I47" s="112">
        <f t="shared" si="12"/>
        <v>0</v>
      </c>
      <c r="J47" s="112">
        <f t="shared" si="12"/>
        <v>0</v>
      </c>
      <c r="K47" s="112">
        <f t="shared" si="12"/>
        <v>0</v>
      </c>
      <c r="L47" s="112">
        <f t="shared" si="12"/>
        <v>0</v>
      </c>
      <c r="M47" s="112">
        <f t="shared" si="12"/>
        <v>0</v>
      </c>
      <c r="N47" s="112">
        <f t="shared" si="12"/>
        <v>0</v>
      </c>
      <c r="O47" s="112">
        <f t="shared" si="12"/>
        <v>0</v>
      </c>
    </row>
    <row r="48" spans="1:15" ht="12.75" customHeight="1" x14ac:dyDescent="0.2">
      <c r="A48" s="15"/>
      <c r="B48" s="13" t="s">
        <v>109</v>
      </c>
      <c r="C48" s="15"/>
      <c r="D48" s="224">
        <v>0</v>
      </c>
      <c r="E48" s="66">
        <f t="shared" si="10"/>
        <v>0</v>
      </c>
      <c r="F48" s="110"/>
      <c r="G48" s="111">
        <f t="shared" si="8"/>
        <v>0</v>
      </c>
      <c r="H48" s="112">
        <f t="shared" ref="H48:O48" si="13">G48*(1+$K$33)</f>
        <v>0</v>
      </c>
      <c r="I48" s="112">
        <f t="shared" si="13"/>
        <v>0</v>
      </c>
      <c r="J48" s="112">
        <f t="shared" si="13"/>
        <v>0</v>
      </c>
      <c r="K48" s="112">
        <f t="shared" si="13"/>
        <v>0</v>
      </c>
      <c r="L48" s="112">
        <f t="shared" si="13"/>
        <v>0</v>
      </c>
      <c r="M48" s="112">
        <f t="shared" si="13"/>
        <v>0</v>
      </c>
      <c r="N48" s="112">
        <f t="shared" si="13"/>
        <v>0</v>
      </c>
      <c r="O48" s="112">
        <f t="shared" si="13"/>
        <v>0</v>
      </c>
    </row>
    <row r="49" spans="1:15" ht="12.75" customHeight="1" x14ac:dyDescent="0.2">
      <c r="A49" s="15"/>
      <c r="B49" s="13" t="s">
        <v>110</v>
      </c>
      <c r="C49" s="15"/>
      <c r="D49" s="224">
        <v>0</v>
      </c>
      <c r="E49" s="66">
        <f t="shared" si="10"/>
        <v>0</v>
      </c>
      <c r="F49" s="110"/>
      <c r="G49" s="111">
        <f t="shared" si="8"/>
        <v>0</v>
      </c>
      <c r="H49" s="112">
        <f t="shared" ref="H49:O49" si="14">G49*(1+$K$33)</f>
        <v>0</v>
      </c>
      <c r="I49" s="112">
        <f t="shared" si="14"/>
        <v>0</v>
      </c>
      <c r="J49" s="112">
        <f t="shared" si="14"/>
        <v>0</v>
      </c>
      <c r="K49" s="112">
        <f t="shared" si="14"/>
        <v>0</v>
      </c>
      <c r="L49" s="112">
        <f t="shared" si="14"/>
        <v>0</v>
      </c>
      <c r="M49" s="112">
        <f t="shared" si="14"/>
        <v>0</v>
      </c>
      <c r="N49" s="112">
        <f t="shared" si="14"/>
        <v>0</v>
      </c>
      <c r="O49" s="112">
        <f t="shared" si="14"/>
        <v>0</v>
      </c>
    </row>
    <row r="50" spans="1:15" ht="12.75" customHeight="1" x14ac:dyDescent="0.2">
      <c r="A50" s="15"/>
      <c r="B50" s="13" t="s">
        <v>111</v>
      </c>
      <c r="C50" s="15"/>
      <c r="D50" s="224">
        <v>0</v>
      </c>
      <c r="E50" s="66">
        <f t="shared" si="10"/>
        <v>0</v>
      </c>
      <c r="F50" s="110"/>
      <c r="G50" s="111">
        <f t="shared" si="8"/>
        <v>0</v>
      </c>
      <c r="H50" s="112">
        <f t="shared" ref="H50:O50" si="15">G50*(1+$K$33)</f>
        <v>0</v>
      </c>
      <c r="I50" s="112">
        <f t="shared" si="15"/>
        <v>0</v>
      </c>
      <c r="J50" s="112">
        <f t="shared" si="15"/>
        <v>0</v>
      </c>
      <c r="K50" s="112">
        <f t="shared" si="15"/>
        <v>0</v>
      </c>
      <c r="L50" s="112">
        <f t="shared" si="15"/>
        <v>0</v>
      </c>
      <c r="M50" s="112">
        <f t="shared" si="15"/>
        <v>0</v>
      </c>
      <c r="N50" s="112">
        <f t="shared" si="15"/>
        <v>0</v>
      </c>
      <c r="O50" s="112">
        <f t="shared" si="15"/>
        <v>0</v>
      </c>
    </row>
    <row r="51" spans="1:15" ht="12.75" customHeight="1" x14ac:dyDescent="0.2">
      <c r="A51" s="15"/>
      <c r="B51" s="13" t="s">
        <v>112</v>
      </c>
      <c r="C51" s="15"/>
      <c r="D51" s="224">
        <v>0</v>
      </c>
      <c r="E51" s="66">
        <f t="shared" si="10"/>
        <v>0</v>
      </c>
      <c r="F51" s="110"/>
      <c r="G51" s="111">
        <f t="shared" si="8"/>
        <v>0</v>
      </c>
      <c r="H51" s="112">
        <f t="shared" ref="H51:O51" si="16">G51*(1+$K$33)</f>
        <v>0</v>
      </c>
      <c r="I51" s="112">
        <f t="shared" si="16"/>
        <v>0</v>
      </c>
      <c r="J51" s="112">
        <f t="shared" si="16"/>
        <v>0</v>
      </c>
      <c r="K51" s="112">
        <f t="shared" si="16"/>
        <v>0</v>
      </c>
      <c r="L51" s="112">
        <f t="shared" si="16"/>
        <v>0</v>
      </c>
      <c r="M51" s="112">
        <f t="shared" si="16"/>
        <v>0</v>
      </c>
      <c r="N51" s="112">
        <f t="shared" si="16"/>
        <v>0</v>
      </c>
      <c r="O51" s="112">
        <f t="shared" si="16"/>
        <v>0</v>
      </c>
    </row>
    <row r="52" spans="1:15" ht="12.75" customHeight="1" x14ac:dyDescent="0.2">
      <c r="A52" s="15"/>
      <c r="B52" s="13" t="s">
        <v>113</v>
      </c>
      <c r="C52" s="15"/>
      <c r="D52" s="224">
        <v>0</v>
      </c>
      <c r="E52" s="66">
        <f t="shared" si="10"/>
        <v>0</v>
      </c>
      <c r="F52" s="110"/>
      <c r="G52" s="111">
        <f t="shared" si="8"/>
        <v>0</v>
      </c>
      <c r="H52" s="112">
        <f t="shared" ref="H52:O52" si="17">G52*(1+$K$33)</f>
        <v>0</v>
      </c>
      <c r="I52" s="112">
        <f t="shared" si="17"/>
        <v>0</v>
      </c>
      <c r="J52" s="112">
        <f t="shared" si="17"/>
        <v>0</v>
      </c>
      <c r="K52" s="112">
        <f t="shared" si="17"/>
        <v>0</v>
      </c>
      <c r="L52" s="112">
        <f t="shared" si="17"/>
        <v>0</v>
      </c>
      <c r="M52" s="112">
        <f t="shared" si="17"/>
        <v>0</v>
      </c>
      <c r="N52" s="112">
        <f t="shared" si="17"/>
        <v>0</v>
      </c>
      <c r="O52" s="112">
        <f t="shared" si="17"/>
        <v>0</v>
      </c>
    </row>
    <row r="53" spans="1:15" ht="12.75" customHeight="1" x14ac:dyDescent="0.2">
      <c r="A53" s="15"/>
      <c r="B53" s="13" t="s">
        <v>114</v>
      </c>
      <c r="C53" s="15"/>
      <c r="D53" s="224">
        <v>0</v>
      </c>
      <c r="E53" s="66">
        <f t="shared" si="10"/>
        <v>0</v>
      </c>
      <c r="F53" s="110"/>
      <c r="G53" s="111">
        <f t="shared" si="8"/>
        <v>0</v>
      </c>
      <c r="H53" s="112">
        <f t="shared" ref="H53:O53" si="18">G53*(1+$K$33)</f>
        <v>0</v>
      </c>
      <c r="I53" s="112">
        <f t="shared" si="18"/>
        <v>0</v>
      </c>
      <c r="J53" s="112">
        <f t="shared" si="18"/>
        <v>0</v>
      </c>
      <c r="K53" s="112">
        <f t="shared" si="18"/>
        <v>0</v>
      </c>
      <c r="L53" s="112">
        <f t="shared" si="18"/>
        <v>0</v>
      </c>
      <c r="M53" s="112">
        <f t="shared" si="18"/>
        <v>0</v>
      </c>
      <c r="N53" s="112">
        <f t="shared" si="18"/>
        <v>0</v>
      </c>
      <c r="O53" s="112">
        <f t="shared" si="18"/>
        <v>0</v>
      </c>
    </row>
    <row r="54" spans="1:15" ht="12.75" customHeight="1" x14ac:dyDescent="0.2">
      <c r="A54" s="15"/>
      <c r="B54" s="13" t="s">
        <v>115</v>
      </c>
      <c r="C54" s="15"/>
      <c r="D54" s="224">
        <v>0</v>
      </c>
      <c r="E54" s="66">
        <f t="shared" si="10"/>
        <v>0</v>
      </c>
      <c r="F54" s="110"/>
      <c r="G54" s="111">
        <f t="shared" si="8"/>
        <v>0</v>
      </c>
      <c r="H54" s="112">
        <f t="shared" ref="H54:O54" si="19">G54*(1+$K$33)</f>
        <v>0</v>
      </c>
      <c r="I54" s="112">
        <f t="shared" si="19"/>
        <v>0</v>
      </c>
      <c r="J54" s="112">
        <f t="shared" si="19"/>
        <v>0</v>
      </c>
      <c r="K54" s="112">
        <f t="shared" si="19"/>
        <v>0</v>
      </c>
      <c r="L54" s="112">
        <f t="shared" si="19"/>
        <v>0</v>
      </c>
      <c r="M54" s="112">
        <f t="shared" si="19"/>
        <v>0</v>
      </c>
      <c r="N54" s="112">
        <f t="shared" si="19"/>
        <v>0</v>
      </c>
      <c r="O54" s="112">
        <f t="shared" si="19"/>
        <v>0</v>
      </c>
    </row>
    <row r="55" spans="1:15" ht="15.75" customHeight="1" x14ac:dyDescent="0.2">
      <c r="A55" s="46"/>
      <c r="B55" s="56" t="s">
        <v>116</v>
      </c>
      <c r="C55" s="46"/>
      <c r="D55" s="113">
        <f t="shared" ref="D55:E55" si="20">SUM(D45:D54)</f>
        <v>0</v>
      </c>
      <c r="E55" s="113">
        <f t="shared" si="20"/>
        <v>0</v>
      </c>
      <c r="F55" s="113"/>
      <c r="G55" s="114">
        <f t="shared" ref="G55:O55" si="21">SUM(G45:G54)</f>
        <v>0</v>
      </c>
      <c r="H55" s="115">
        <f t="shared" si="21"/>
        <v>0</v>
      </c>
      <c r="I55" s="115">
        <f t="shared" si="21"/>
        <v>0</v>
      </c>
      <c r="J55" s="115">
        <f t="shared" si="21"/>
        <v>0</v>
      </c>
      <c r="K55" s="115">
        <f t="shared" si="21"/>
        <v>0</v>
      </c>
      <c r="L55" s="115">
        <f t="shared" si="21"/>
        <v>0</v>
      </c>
      <c r="M55" s="115">
        <f t="shared" si="21"/>
        <v>0</v>
      </c>
      <c r="N55" s="115">
        <f t="shared" si="21"/>
        <v>0</v>
      </c>
      <c r="O55" s="115">
        <f t="shared" si="21"/>
        <v>0</v>
      </c>
    </row>
    <row r="56" spans="1:15" ht="15.75" customHeight="1" x14ac:dyDescent="0.2">
      <c r="A56" s="15"/>
      <c r="B56" s="13"/>
      <c r="C56" s="15"/>
      <c r="D56" s="110"/>
      <c r="E56" s="110"/>
      <c r="F56" s="110"/>
      <c r="G56" s="110"/>
      <c r="H56" s="110"/>
      <c r="I56" s="110"/>
      <c r="J56" s="110"/>
      <c r="K56" s="110"/>
      <c r="L56" s="110"/>
      <c r="M56" s="110"/>
      <c r="N56" s="118"/>
      <c r="O56" s="110"/>
    </row>
    <row r="57" spans="1:15" ht="12.75" customHeight="1" x14ac:dyDescent="0.2">
      <c r="A57" s="46"/>
      <c r="B57" s="56"/>
      <c r="C57" s="46"/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18"/>
      <c r="O57" s="110"/>
    </row>
    <row r="58" spans="1:15" ht="12.75" customHeight="1" x14ac:dyDescent="0.2">
      <c r="A58" s="105"/>
      <c r="B58" s="106" t="s">
        <v>117</v>
      </c>
      <c r="C58" s="46"/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8"/>
      <c r="O58" s="110"/>
    </row>
    <row r="59" spans="1:15" ht="15.75" customHeight="1" x14ac:dyDescent="0.2">
      <c r="A59" s="46"/>
      <c r="B59" s="56" t="s">
        <v>118</v>
      </c>
      <c r="C59" s="47"/>
      <c r="D59" s="113">
        <f t="shared" ref="D59:E59" si="22">D41-D55</f>
        <v>0</v>
      </c>
      <c r="E59" s="113">
        <f t="shared" si="22"/>
        <v>0</v>
      </c>
      <c r="F59" s="113"/>
      <c r="G59" s="114">
        <f t="shared" ref="G59:O59" si="23">G41-G55</f>
        <v>0</v>
      </c>
      <c r="H59" s="115">
        <f t="shared" si="23"/>
        <v>0</v>
      </c>
      <c r="I59" s="115">
        <f t="shared" si="23"/>
        <v>0</v>
      </c>
      <c r="J59" s="115">
        <f t="shared" si="23"/>
        <v>0</v>
      </c>
      <c r="K59" s="115">
        <f t="shared" si="23"/>
        <v>0</v>
      </c>
      <c r="L59" s="115">
        <f t="shared" si="23"/>
        <v>0</v>
      </c>
      <c r="M59" s="115">
        <f t="shared" si="23"/>
        <v>0</v>
      </c>
      <c r="N59" s="115">
        <f t="shared" si="23"/>
        <v>0</v>
      </c>
      <c r="O59" s="115">
        <f t="shared" si="23"/>
        <v>0</v>
      </c>
    </row>
    <row r="60" spans="1:15" ht="12.75" customHeight="1" x14ac:dyDescent="0.2">
      <c r="A60" s="15"/>
      <c r="B60" s="13" t="s">
        <v>119</v>
      </c>
      <c r="C60" s="119"/>
      <c r="D60" s="110">
        <f>+E60*12</f>
        <v>0</v>
      </c>
      <c r="E60" s="110">
        <f>-PMT(G13/12,G14*12,G12)</f>
        <v>0</v>
      </c>
      <c r="F60" s="110"/>
      <c r="G60" s="111">
        <f t="shared" ref="G60:O60" si="24">$D$60</f>
        <v>0</v>
      </c>
      <c r="H60" s="112">
        <f t="shared" si="24"/>
        <v>0</v>
      </c>
      <c r="I60" s="112">
        <f t="shared" si="24"/>
        <v>0</v>
      </c>
      <c r="J60" s="112">
        <f t="shared" si="24"/>
        <v>0</v>
      </c>
      <c r="K60" s="112">
        <f t="shared" si="24"/>
        <v>0</v>
      </c>
      <c r="L60" s="112">
        <f t="shared" si="24"/>
        <v>0</v>
      </c>
      <c r="M60" s="112">
        <f t="shared" si="24"/>
        <v>0</v>
      </c>
      <c r="N60" s="112">
        <f t="shared" si="24"/>
        <v>0</v>
      </c>
      <c r="O60" s="112">
        <f t="shared" si="24"/>
        <v>0</v>
      </c>
    </row>
    <row r="61" spans="1:15" ht="15.75" customHeight="1" x14ac:dyDescent="0.2">
      <c r="A61" s="46"/>
      <c r="B61" s="56" t="s">
        <v>120</v>
      </c>
      <c r="C61" s="46"/>
      <c r="D61" s="113">
        <f t="shared" ref="D61:E61" si="25">+D59+D60</f>
        <v>0</v>
      </c>
      <c r="E61" s="113">
        <f t="shared" si="25"/>
        <v>0</v>
      </c>
      <c r="F61" s="113"/>
      <c r="G61" s="114">
        <f t="shared" ref="G61:O61" si="26">SUM(G57:G60)</f>
        <v>0</v>
      </c>
      <c r="H61" s="115">
        <f t="shared" si="26"/>
        <v>0</v>
      </c>
      <c r="I61" s="115">
        <f t="shared" si="26"/>
        <v>0</v>
      </c>
      <c r="J61" s="115">
        <f t="shared" si="26"/>
        <v>0</v>
      </c>
      <c r="K61" s="115">
        <f t="shared" si="26"/>
        <v>0</v>
      </c>
      <c r="L61" s="115">
        <f t="shared" si="26"/>
        <v>0</v>
      </c>
      <c r="M61" s="115">
        <f t="shared" si="26"/>
        <v>0</v>
      </c>
      <c r="N61" s="115">
        <f t="shared" si="26"/>
        <v>0</v>
      </c>
      <c r="O61" s="115">
        <f t="shared" si="26"/>
        <v>0</v>
      </c>
    </row>
    <row r="62" spans="1:15" ht="12.75" customHeight="1" x14ac:dyDescent="0.2">
      <c r="A62" s="46"/>
      <c r="B62" s="56" t="s">
        <v>121</v>
      </c>
      <c r="C62" s="46"/>
      <c r="D62" s="120" t="e">
        <f>D59/-D60</f>
        <v>#DIV/0!</v>
      </c>
      <c r="E62" s="120"/>
      <c r="F62" s="120"/>
      <c r="G62" s="121" t="e">
        <f t="shared" ref="G62:O62" si="27">G59/-G60</f>
        <v>#DIV/0!</v>
      </c>
      <c r="H62" s="122" t="e">
        <f t="shared" si="27"/>
        <v>#DIV/0!</v>
      </c>
      <c r="I62" s="122" t="e">
        <f t="shared" si="27"/>
        <v>#DIV/0!</v>
      </c>
      <c r="J62" s="122" t="e">
        <f t="shared" si="27"/>
        <v>#DIV/0!</v>
      </c>
      <c r="K62" s="122" t="e">
        <f t="shared" si="27"/>
        <v>#DIV/0!</v>
      </c>
      <c r="L62" s="122" t="e">
        <f t="shared" si="27"/>
        <v>#DIV/0!</v>
      </c>
      <c r="M62" s="122" t="e">
        <f t="shared" si="27"/>
        <v>#DIV/0!</v>
      </c>
      <c r="N62" s="122" t="e">
        <f t="shared" si="27"/>
        <v>#DIV/0!</v>
      </c>
      <c r="O62" s="122" t="e">
        <f t="shared" si="27"/>
        <v>#DIV/0!</v>
      </c>
    </row>
    <row r="63" spans="1:15" ht="12.75" customHeight="1" x14ac:dyDescent="0.2">
      <c r="A63" s="46"/>
      <c r="B63" s="56" t="s">
        <v>122</v>
      </c>
      <c r="C63" s="15"/>
      <c r="D63" s="123">
        <f>(((-(K14/12)*K13)*12)+(D59))/D26</f>
        <v>-2.0606666666666669E-2</v>
      </c>
      <c r="E63" s="124"/>
      <c r="F63" s="40"/>
      <c r="G63" s="125" t="s">
        <v>4</v>
      </c>
      <c r="H63" s="126" t="s">
        <v>4</v>
      </c>
      <c r="I63" s="126" t="s">
        <v>4</v>
      </c>
      <c r="J63" s="126" t="s">
        <v>4</v>
      </c>
      <c r="K63" s="126" t="s">
        <v>4</v>
      </c>
      <c r="L63" s="126" t="s">
        <v>4</v>
      </c>
      <c r="M63" s="126" t="s">
        <v>4</v>
      </c>
      <c r="N63" s="126" t="s">
        <v>4</v>
      </c>
      <c r="O63" s="126" t="s">
        <v>4</v>
      </c>
    </row>
    <row r="64" spans="1:15" ht="12.75" customHeight="1" x14ac:dyDescent="0.2">
      <c r="A64" s="15"/>
      <c r="B64" s="127" t="s">
        <v>4</v>
      </c>
      <c r="C64" s="26"/>
      <c r="D64" s="26"/>
      <c r="E64" s="26"/>
      <c r="F64" s="26"/>
      <c r="G64" s="26"/>
      <c r="H64" s="26"/>
      <c r="I64" s="26"/>
      <c r="J64" s="39"/>
      <c r="K64" s="39"/>
      <c r="L64" s="39"/>
      <c r="M64" s="39"/>
      <c r="N64" s="39"/>
      <c r="O64" s="39"/>
    </row>
    <row r="65" spans="1:15" ht="12.75" customHeight="1" x14ac:dyDescent="0.2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</row>
    <row r="66" spans="1:15" ht="15.75" customHeight="1" x14ac:dyDescent="0.2"/>
    <row r="67" spans="1:15" ht="15.75" customHeight="1" x14ac:dyDescent="0.2"/>
    <row r="68" spans="1:15" ht="15.75" customHeight="1" x14ac:dyDescent="0.2"/>
    <row r="69" spans="1:15" ht="15.75" customHeight="1" x14ac:dyDescent="0.2"/>
    <row r="70" spans="1:15" ht="15.75" customHeight="1" x14ac:dyDescent="0.2"/>
    <row r="71" spans="1:15" ht="15.75" customHeight="1" x14ac:dyDescent="0.2"/>
    <row r="72" spans="1:15" ht="15.75" customHeight="1" x14ac:dyDescent="0.2"/>
    <row r="73" spans="1:15" ht="15.75" customHeight="1" x14ac:dyDescent="0.2"/>
    <row r="74" spans="1:15" ht="15.75" customHeight="1" x14ac:dyDescent="0.2"/>
    <row r="75" spans="1:15" ht="15.75" customHeight="1" x14ac:dyDescent="0.2"/>
    <row r="76" spans="1:15" ht="15.75" customHeight="1" x14ac:dyDescent="0.2"/>
    <row r="77" spans="1:15" ht="15.75" customHeight="1" x14ac:dyDescent="0.2"/>
    <row r="78" spans="1:15" ht="15.75" customHeight="1" x14ac:dyDescent="0.2"/>
    <row r="79" spans="1:15" ht="15.75" customHeight="1" x14ac:dyDescent="0.2"/>
    <row r="80" spans="1:15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sheetProtection algorithmName="SHA-512" hashValue="URes2BanTZlFnOY0zjAER+FhUoesmDIsD65+Qp6mPMqF4ReTmNKuoB9igLIPy1yt2d4EBY3oS0OdNJl/3MANYQ==" saltValue="SQUOpDaEXAaxI3kevg8D2g==" spinCount="100000" sheet="1" objects="1" scenarios="1"/>
  <mergeCells count="4">
    <mergeCell ref="B3:F3"/>
    <mergeCell ref="O10:O11"/>
    <mergeCell ref="B31:D31"/>
    <mergeCell ref="J20:N30"/>
  </mergeCell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FF00"/>
    <outlinePr summaryBelow="0" summaryRight="0"/>
  </sheetPr>
  <dimension ref="A1:Q1001"/>
  <sheetViews>
    <sheetView showGridLines="0" tabSelected="1" zoomScale="115" zoomScaleNormal="115" workbookViewId="0">
      <selection activeCell="I16" sqref="I16"/>
    </sheetView>
  </sheetViews>
  <sheetFormatPr defaultColWidth="14.42578125" defaultRowHeight="15" customHeight="1" x14ac:dyDescent="0.2"/>
  <cols>
    <col min="1" max="1" width="4.140625" customWidth="1"/>
    <col min="2" max="2" width="23.28515625" customWidth="1"/>
    <col min="3" max="3" width="11" customWidth="1"/>
    <col min="4" max="4" width="13.85546875" customWidth="1"/>
    <col min="5" max="5" width="13" customWidth="1"/>
    <col min="6" max="6" width="6.140625" customWidth="1"/>
    <col min="7" max="7" width="12.28515625" customWidth="1"/>
    <col min="8" max="8" width="14.140625" customWidth="1"/>
    <col min="9" max="9" width="12.28515625" customWidth="1"/>
    <col min="10" max="10" width="14.7109375" customWidth="1"/>
    <col min="11" max="16" width="10.85546875" customWidth="1"/>
    <col min="17" max="17" width="12.140625" customWidth="1"/>
  </cols>
  <sheetData>
    <row r="1" spans="1:17" ht="28.5" customHeight="1" x14ac:dyDescent="0.3">
      <c r="A1" s="225"/>
      <c r="B1" s="41" t="s">
        <v>55</v>
      </c>
    </row>
    <row r="2" spans="1:17" ht="30" customHeight="1" x14ac:dyDescent="0.35">
      <c r="A2" s="42"/>
      <c r="B2" s="42" t="s">
        <v>123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</row>
    <row r="3" spans="1:17" ht="23.25" customHeight="1" x14ac:dyDescent="0.35">
      <c r="A3" s="43"/>
      <c r="B3" s="277" t="str">
        <f>'Acquisition+Construction Budget'!B10:E10</f>
        <v>Enter Address Here</v>
      </c>
      <c r="C3" s="253"/>
      <c r="D3" s="253"/>
      <c r="E3" s="253"/>
      <c r="F3" s="253"/>
      <c r="G3" s="253"/>
      <c r="H3" s="5" t="s">
        <v>57</v>
      </c>
      <c r="I3" s="128"/>
      <c r="J3" s="15"/>
      <c r="K3" s="15"/>
      <c r="L3" s="15"/>
      <c r="M3" s="15"/>
      <c r="N3" s="15"/>
      <c r="P3" s="15"/>
    </row>
    <row r="4" spans="1:17" ht="23.25" customHeight="1" x14ac:dyDescent="0.2">
      <c r="A4" s="15"/>
      <c r="B4" s="15" t="s">
        <v>58</v>
      </c>
      <c r="C4" s="44">
        <f ca="1">NOW()</f>
        <v>44872.660383680559</v>
      </c>
      <c r="D4" s="15"/>
      <c r="E4" s="15"/>
      <c r="F4" s="15"/>
      <c r="G4" s="15"/>
      <c r="H4" s="15"/>
      <c r="I4" s="15"/>
      <c r="J4" s="15"/>
      <c r="K4" s="15"/>
      <c r="M4" s="45"/>
    </row>
    <row r="5" spans="1:17" ht="12.75" customHeight="1" x14ac:dyDescent="0.2">
      <c r="A5" s="46"/>
      <c r="B5" s="46"/>
      <c r="C5" s="47"/>
      <c r="D5" s="15"/>
      <c r="E5" s="15"/>
      <c r="F5" s="15"/>
      <c r="G5" s="15"/>
      <c r="H5" s="15"/>
      <c r="I5" s="15"/>
      <c r="J5" s="15"/>
      <c r="K5" s="48"/>
      <c r="L5" s="15"/>
      <c r="M5" s="15"/>
      <c r="N5" s="15"/>
      <c r="O5" s="15"/>
      <c r="P5" s="15"/>
      <c r="Q5" s="97"/>
    </row>
    <row r="6" spans="1:17" ht="12.75" customHeight="1" x14ac:dyDescent="0.2">
      <c r="A6" s="46"/>
      <c r="B6" s="46" t="s">
        <v>124</v>
      </c>
      <c r="C6" s="47"/>
      <c r="D6" s="15"/>
      <c r="E6" s="15"/>
      <c r="F6" s="15"/>
      <c r="G6" s="15"/>
      <c r="H6" s="15"/>
      <c r="I6" s="15"/>
      <c r="J6" s="15"/>
      <c r="K6" s="48"/>
      <c r="L6" s="15"/>
      <c r="M6" s="15"/>
      <c r="N6" s="15"/>
      <c r="O6" s="15"/>
      <c r="P6" s="15"/>
      <c r="Q6" s="97"/>
    </row>
    <row r="7" spans="1:17" ht="10.5" customHeight="1" x14ac:dyDescent="0.2">
      <c r="A7" s="46"/>
      <c r="B7" s="46"/>
      <c r="C7" s="47"/>
      <c r="D7" s="15"/>
      <c r="E7" s="15"/>
      <c r="F7" s="15"/>
      <c r="G7" s="15"/>
      <c r="H7" s="15"/>
      <c r="I7" s="15"/>
      <c r="J7" s="15"/>
      <c r="K7" s="48"/>
      <c r="L7" s="15"/>
      <c r="M7" s="15"/>
      <c r="N7" s="15"/>
      <c r="O7" s="15"/>
      <c r="P7" s="15"/>
      <c r="Q7" s="97"/>
    </row>
    <row r="8" spans="1:17" ht="15.75" customHeight="1" x14ac:dyDescent="0.25">
      <c r="A8" s="46"/>
      <c r="B8" s="129" t="s">
        <v>125</v>
      </c>
      <c r="C8" s="130"/>
      <c r="D8" s="131"/>
      <c r="E8" s="15"/>
      <c r="F8" s="15"/>
      <c r="G8" s="15"/>
      <c r="H8" s="15"/>
      <c r="I8" s="15"/>
      <c r="J8" s="15"/>
      <c r="K8" s="48"/>
      <c r="L8" s="15"/>
      <c r="M8" s="15"/>
      <c r="N8" s="15"/>
      <c r="O8" s="15"/>
      <c r="P8" s="15"/>
      <c r="Q8" s="97"/>
    </row>
    <row r="9" spans="1:17" ht="13.5" customHeight="1" x14ac:dyDescent="0.25">
      <c r="A9" s="46"/>
      <c r="B9" s="68" t="s">
        <v>126</v>
      </c>
      <c r="C9" s="132"/>
      <c r="D9" s="226"/>
      <c r="E9" s="15"/>
      <c r="F9" s="15"/>
      <c r="G9" s="15"/>
      <c r="H9" s="15"/>
      <c r="I9" s="15"/>
      <c r="J9" s="15"/>
      <c r="K9" s="48"/>
      <c r="L9" s="15"/>
      <c r="M9" s="15"/>
      <c r="N9" s="15"/>
      <c r="O9" s="15"/>
      <c r="P9" s="15"/>
      <c r="Q9" s="97"/>
    </row>
    <row r="10" spans="1:17" ht="15.75" customHeight="1" x14ac:dyDescent="0.25">
      <c r="A10" s="46"/>
      <c r="B10" s="133" t="s">
        <v>127</v>
      </c>
      <c r="C10" s="134"/>
      <c r="D10" s="226"/>
      <c r="E10" s="15"/>
      <c r="F10" s="15"/>
      <c r="G10" s="15"/>
      <c r="H10" s="15"/>
      <c r="I10" s="15"/>
      <c r="J10" s="15"/>
      <c r="K10" s="48"/>
      <c r="L10" s="15"/>
      <c r="M10" s="15"/>
      <c r="N10" s="15"/>
      <c r="O10" s="15"/>
      <c r="P10" s="15"/>
      <c r="Q10" s="97"/>
    </row>
    <row r="11" spans="1:17" ht="12.75" customHeight="1" x14ac:dyDescent="0.2">
      <c r="A11" s="46"/>
      <c r="B11" s="46"/>
      <c r="C11" s="47"/>
      <c r="D11" s="15" t="s">
        <v>4</v>
      </c>
      <c r="E11" s="15"/>
      <c r="F11" s="15"/>
      <c r="G11" s="15"/>
      <c r="H11" s="15"/>
      <c r="I11" s="15"/>
      <c r="J11" s="15"/>
      <c r="K11" s="48"/>
      <c r="L11" s="15"/>
      <c r="M11" s="15"/>
      <c r="N11" s="15"/>
      <c r="O11" s="15"/>
      <c r="P11" s="15"/>
      <c r="Q11" s="97"/>
    </row>
    <row r="12" spans="1:17" ht="12.75" customHeight="1" x14ac:dyDescent="0.2">
      <c r="A12" s="49"/>
      <c r="B12" s="135" t="s">
        <v>128</v>
      </c>
      <c r="C12" s="51"/>
      <c r="D12" s="52"/>
      <c r="E12" s="136"/>
      <c r="F12" s="52"/>
      <c r="G12" s="52"/>
      <c r="H12" s="52"/>
      <c r="I12" s="52"/>
      <c r="J12" s="54"/>
      <c r="Q12" s="97"/>
    </row>
    <row r="13" spans="1:17" ht="12.75" customHeight="1" x14ac:dyDescent="0.2">
      <c r="A13" s="55"/>
      <c r="B13" s="56"/>
      <c r="C13" s="47"/>
      <c r="D13" s="15"/>
      <c r="E13" s="15"/>
      <c r="F13" s="15"/>
      <c r="G13" s="15"/>
      <c r="H13" s="15"/>
      <c r="I13" s="15"/>
      <c r="J13" s="65"/>
      <c r="Q13" s="97"/>
    </row>
    <row r="14" spans="1:17" ht="12.75" customHeight="1" x14ac:dyDescent="0.2">
      <c r="A14" s="57"/>
      <c r="B14" s="58" t="s">
        <v>129</v>
      </c>
      <c r="C14" s="59"/>
      <c r="D14" s="60"/>
      <c r="E14" s="61"/>
      <c r="J14" s="65"/>
      <c r="Q14" s="97"/>
    </row>
    <row r="15" spans="1:17" ht="12.75" customHeight="1" x14ac:dyDescent="0.2">
      <c r="A15" s="65"/>
      <c r="B15" s="13" t="s">
        <v>64</v>
      </c>
      <c r="C15" s="15"/>
      <c r="D15" s="66">
        <f>'Acquisition+Construction Budget'!F17</f>
        <v>0</v>
      </c>
      <c r="E15" s="15"/>
      <c r="J15" s="65"/>
      <c r="Q15" s="97"/>
    </row>
    <row r="16" spans="1:17" ht="12.75" customHeight="1" x14ac:dyDescent="0.2">
      <c r="A16" s="65"/>
      <c r="B16" s="13" t="s">
        <v>67</v>
      </c>
      <c r="C16" s="69">
        <v>5.1400000000000001E-2</v>
      </c>
      <c r="D16" s="66">
        <f>D15*C16</f>
        <v>0</v>
      </c>
      <c r="E16" s="15"/>
      <c r="J16" s="65"/>
      <c r="Q16" s="97"/>
    </row>
    <row r="17" spans="1:17" ht="12.75" customHeight="1" x14ac:dyDescent="0.2">
      <c r="A17" s="65"/>
      <c r="B17" s="13" t="s">
        <v>70</v>
      </c>
      <c r="C17" s="15"/>
      <c r="D17" s="66">
        <f>'Acquisition+Construction Budget'!F56</f>
        <v>0</v>
      </c>
      <c r="E17" s="15"/>
      <c r="G17" s="58" t="s">
        <v>63</v>
      </c>
      <c r="H17" s="59"/>
      <c r="I17" s="62"/>
      <c r="J17" s="65"/>
      <c r="Q17" s="97"/>
    </row>
    <row r="18" spans="1:17" ht="12.75" customHeight="1" x14ac:dyDescent="0.2">
      <c r="A18" s="55"/>
      <c r="B18" s="137" t="s">
        <v>78</v>
      </c>
      <c r="C18" s="37"/>
      <c r="D18" s="79">
        <f>SUM(D15:D17)</f>
        <v>0</v>
      </c>
      <c r="E18" s="15"/>
      <c r="G18" s="13" t="s">
        <v>66</v>
      </c>
      <c r="H18" s="15"/>
      <c r="I18" s="67">
        <v>0.85</v>
      </c>
      <c r="J18" s="65"/>
    </row>
    <row r="19" spans="1:17" ht="12.75" customHeight="1" x14ac:dyDescent="0.2">
      <c r="A19" s="15"/>
      <c r="B19" s="68"/>
      <c r="C19" s="15"/>
      <c r="D19" s="15"/>
      <c r="E19" s="15"/>
      <c r="G19" s="13" t="s">
        <v>130</v>
      </c>
      <c r="I19" s="22">
        <f>I18*D18</f>
        <v>0</v>
      </c>
      <c r="J19" s="65"/>
    </row>
    <row r="20" spans="1:17" ht="12.75" customHeight="1" x14ac:dyDescent="0.2">
      <c r="A20" s="15"/>
      <c r="B20" s="13"/>
      <c r="C20" s="15"/>
      <c r="D20" s="15"/>
      <c r="E20" s="15"/>
      <c r="F20" s="15"/>
      <c r="G20" s="13" t="s">
        <v>131</v>
      </c>
      <c r="H20" s="15"/>
      <c r="I20" s="22">
        <f>I19*0.02</f>
        <v>0</v>
      </c>
      <c r="J20" s="65"/>
    </row>
    <row r="21" spans="1:17" ht="12.75" customHeight="1" x14ac:dyDescent="0.25">
      <c r="A21" s="15"/>
      <c r="B21" s="138" t="s">
        <v>132</v>
      </c>
      <c r="C21" s="139"/>
      <c r="D21" s="139"/>
      <c r="E21" s="140"/>
      <c r="F21" s="15"/>
      <c r="G21" s="13" t="s">
        <v>133</v>
      </c>
      <c r="I21" s="22">
        <v>275</v>
      </c>
      <c r="J21" s="65" t="s">
        <v>4</v>
      </c>
    </row>
    <row r="22" spans="1:17" ht="12.75" customHeight="1" x14ac:dyDescent="0.2">
      <c r="A22" s="15"/>
      <c r="B22" s="68" t="s">
        <v>134</v>
      </c>
      <c r="C22" s="141"/>
      <c r="D22" s="142">
        <f>1-I18</f>
        <v>0.15000000000000002</v>
      </c>
      <c r="E22" s="143">
        <f>D18*(1-I18)</f>
        <v>0</v>
      </c>
      <c r="G22" s="56" t="s">
        <v>72</v>
      </c>
      <c r="H22" s="46"/>
      <c r="I22" s="144">
        <f>(I19+I20+I21)</f>
        <v>275</v>
      </c>
      <c r="J22" s="12"/>
      <c r="K22" s="15"/>
      <c r="M22" s="15"/>
      <c r="P22" s="15"/>
    </row>
    <row r="23" spans="1:17" ht="12.75" customHeight="1" x14ac:dyDescent="0.2">
      <c r="A23" s="65"/>
      <c r="B23" s="13" t="s">
        <v>135</v>
      </c>
      <c r="E23" s="145">
        <v>1500</v>
      </c>
      <c r="G23" s="75" t="s">
        <v>136</v>
      </c>
      <c r="H23" s="15"/>
      <c r="I23" s="146">
        <v>0.1124</v>
      </c>
      <c r="J23" s="12"/>
      <c r="K23" s="15"/>
      <c r="M23" s="15"/>
      <c r="P23" s="15"/>
    </row>
    <row r="24" spans="1:17" ht="12.75" customHeight="1" x14ac:dyDescent="0.2">
      <c r="A24" s="65"/>
      <c r="B24" s="75" t="s">
        <v>137</v>
      </c>
      <c r="E24" s="227"/>
      <c r="G24" s="73" t="s">
        <v>75</v>
      </c>
      <c r="H24" s="18"/>
      <c r="I24" s="80" t="s">
        <v>138</v>
      </c>
      <c r="J24" s="12"/>
      <c r="K24" s="15"/>
      <c r="M24" s="15"/>
      <c r="P24" s="15"/>
    </row>
    <row r="25" spans="1:17" ht="12.75" customHeight="1" x14ac:dyDescent="0.2">
      <c r="A25" s="65"/>
      <c r="E25" s="65"/>
      <c r="J25" s="12"/>
      <c r="K25" s="15"/>
      <c r="M25" s="15"/>
      <c r="P25" s="15"/>
    </row>
    <row r="26" spans="1:17" ht="12.75" customHeight="1" x14ac:dyDescent="0.2">
      <c r="A26" s="65"/>
      <c r="B26" s="147"/>
      <c r="E26" s="34"/>
      <c r="J26" s="12"/>
      <c r="K26" s="15"/>
      <c r="M26" s="15"/>
      <c r="P26" s="15"/>
    </row>
    <row r="27" spans="1:17" ht="12.75" customHeight="1" x14ac:dyDescent="0.2">
      <c r="A27" s="65"/>
      <c r="B27" s="148" t="s">
        <v>78</v>
      </c>
      <c r="C27" s="149"/>
      <c r="D27" s="149"/>
      <c r="E27" s="150">
        <f>SUM(E22:E25)</f>
        <v>1500</v>
      </c>
      <c r="G27" s="71" t="s">
        <v>4</v>
      </c>
      <c r="J27" s="12"/>
      <c r="K27" s="15"/>
      <c r="M27" s="15"/>
      <c r="P27" s="15"/>
    </row>
    <row r="28" spans="1:17" ht="12.75" customHeight="1" x14ac:dyDescent="0.2">
      <c r="A28" s="15"/>
      <c r="B28" s="13"/>
      <c r="G28" s="71" t="s">
        <v>4</v>
      </c>
      <c r="J28" s="12"/>
      <c r="K28" s="15"/>
      <c r="L28" s="15"/>
      <c r="N28" s="15"/>
      <c r="P28" s="15"/>
    </row>
    <row r="29" spans="1:17" ht="12.75" customHeight="1" x14ac:dyDescent="0.2">
      <c r="A29" s="15"/>
      <c r="B29" s="133"/>
      <c r="C29" s="18"/>
      <c r="D29" s="151"/>
      <c r="E29" s="18"/>
      <c r="F29" s="24"/>
      <c r="G29" s="24"/>
      <c r="H29" s="24"/>
      <c r="I29" s="24"/>
      <c r="J29" s="34"/>
      <c r="K29" s="15"/>
      <c r="L29" s="15"/>
      <c r="N29" s="15"/>
      <c r="P29" s="15"/>
    </row>
    <row r="30" spans="1:17" ht="12.75" customHeight="1" x14ac:dyDescent="0.2">
      <c r="A30" s="15"/>
      <c r="B30" s="15"/>
      <c r="C30" s="15"/>
      <c r="D30" s="15"/>
      <c r="E30" s="15"/>
      <c r="K30" s="15"/>
      <c r="L30" s="15"/>
      <c r="M30" s="15"/>
      <c r="N30" s="15"/>
      <c r="O30" s="15"/>
      <c r="P30" s="15"/>
    </row>
    <row r="31" spans="1:17" ht="12.75" customHeight="1" x14ac:dyDescent="0.2">
      <c r="A31" s="15"/>
      <c r="B31" s="15"/>
      <c r="C31" s="15"/>
      <c r="D31" s="15"/>
      <c r="E31" s="15"/>
      <c r="K31" s="15"/>
      <c r="L31" s="15"/>
      <c r="M31" s="15"/>
      <c r="N31" s="15"/>
      <c r="O31" s="15"/>
      <c r="P31" s="15"/>
    </row>
    <row r="32" spans="1:17" ht="12.75" customHeight="1" x14ac:dyDescent="0.25">
      <c r="A32" s="15"/>
      <c r="B32" s="152" t="s">
        <v>139</v>
      </c>
      <c r="C32" s="153"/>
      <c r="D32" s="154"/>
      <c r="E32" s="13"/>
      <c r="F32" s="155" t="s">
        <v>82</v>
      </c>
      <c r="G32" s="156"/>
      <c r="H32" s="156"/>
      <c r="I32" s="156"/>
      <c r="J32" s="157"/>
      <c r="K32" s="15"/>
      <c r="L32" s="15"/>
      <c r="M32" s="15"/>
      <c r="N32" s="15"/>
      <c r="O32" s="15"/>
      <c r="P32" s="15"/>
    </row>
    <row r="33" spans="1:10" ht="12.75" customHeight="1" x14ac:dyDescent="0.2">
      <c r="A33" s="93"/>
      <c r="B33" s="158"/>
      <c r="C33" s="141"/>
      <c r="D33" s="141"/>
      <c r="E33" s="21"/>
      <c r="F33" s="159" t="s">
        <v>11</v>
      </c>
      <c r="G33" s="289" t="s">
        <v>140</v>
      </c>
      <c r="H33" s="281"/>
      <c r="I33" s="281"/>
      <c r="J33" s="282"/>
    </row>
    <row r="34" spans="1:10" ht="12.75" customHeight="1" x14ac:dyDescent="0.2">
      <c r="A34" s="97"/>
      <c r="B34" s="160" t="s">
        <v>99</v>
      </c>
      <c r="E34" s="21"/>
      <c r="F34" s="161"/>
      <c r="G34" s="253"/>
      <c r="H34" s="253"/>
      <c r="I34" s="253"/>
      <c r="J34" s="284"/>
    </row>
    <row r="35" spans="1:10" ht="12.75" customHeight="1" x14ac:dyDescent="0.2">
      <c r="A35" s="15"/>
      <c r="B35" s="13"/>
      <c r="C35" s="15"/>
      <c r="D35" s="99"/>
      <c r="E35" s="162"/>
      <c r="F35" s="163" t="s">
        <v>12</v>
      </c>
      <c r="G35" s="288" t="s">
        <v>141</v>
      </c>
      <c r="H35" s="253"/>
      <c r="I35" s="253"/>
      <c r="J35" s="284"/>
    </row>
    <row r="36" spans="1:10" ht="14.25" customHeight="1" x14ac:dyDescent="0.2">
      <c r="A36" s="15"/>
      <c r="B36" s="13" t="s">
        <v>142</v>
      </c>
      <c r="C36" s="15"/>
      <c r="D36" s="40">
        <f>D10</f>
        <v>0</v>
      </c>
      <c r="E36" s="164"/>
      <c r="F36" s="163" t="s">
        <v>4</v>
      </c>
      <c r="G36" s="253"/>
      <c r="H36" s="253"/>
      <c r="I36" s="253"/>
      <c r="J36" s="284"/>
    </row>
    <row r="37" spans="1:10" ht="12.75" customHeight="1" x14ac:dyDescent="0.2">
      <c r="A37" s="15"/>
      <c r="B37" s="13" t="s">
        <v>143</v>
      </c>
      <c r="C37" s="97">
        <v>2.1399999999999999E-2</v>
      </c>
      <c r="D37" s="165">
        <f>-D36*C37</f>
        <v>0</v>
      </c>
      <c r="E37" s="164"/>
      <c r="F37" s="163" t="s">
        <v>4</v>
      </c>
      <c r="G37" s="253"/>
      <c r="H37" s="253"/>
      <c r="I37" s="253"/>
      <c r="J37" s="284"/>
    </row>
    <row r="38" spans="1:10" ht="15.75" customHeight="1" x14ac:dyDescent="0.2">
      <c r="A38" s="101"/>
      <c r="B38" s="13" t="s">
        <v>144</v>
      </c>
      <c r="C38" s="166">
        <v>0.06</v>
      </c>
      <c r="D38" s="165">
        <f>-D36*C38</f>
        <v>0</v>
      </c>
      <c r="E38" s="167"/>
      <c r="F38" s="168" t="s">
        <v>13</v>
      </c>
      <c r="G38" s="169" t="s">
        <v>145</v>
      </c>
      <c r="H38" s="169"/>
      <c r="I38" s="169"/>
      <c r="J38" s="170"/>
    </row>
    <row r="39" spans="1:10" ht="15.75" customHeight="1" x14ac:dyDescent="0.2">
      <c r="A39" s="101"/>
      <c r="B39" s="13"/>
      <c r="C39" s="15"/>
      <c r="D39" s="15"/>
      <c r="E39" s="167"/>
      <c r="F39" s="171"/>
      <c r="G39" s="172"/>
      <c r="H39" s="172"/>
      <c r="I39" s="172"/>
      <c r="J39" s="173"/>
    </row>
    <row r="40" spans="1:10" ht="12.75" customHeight="1" x14ac:dyDescent="0.2">
      <c r="A40" s="105"/>
      <c r="B40" s="56" t="s">
        <v>146</v>
      </c>
      <c r="C40" s="46"/>
      <c r="D40" s="174">
        <f>SUM(D36:D38)</f>
        <v>0</v>
      </c>
      <c r="E40" s="175"/>
      <c r="F40" s="176"/>
    </row>
    <row r="41" spans="1:10" ht="12.75" customHeight="1" x14ac:dyDescent="0.2">
      <c r="A41" s="15"/>
      <c r="B41" s="13"/>
      <c r="C41" s="15"/>
      <c r="D41" s="15"/>
      <c r="E41" s="167"/>
    </row>
    <row r="42" spans="1:10" ht="12.75" customHeight="1" x14ac:dyDescent="0.2">
      <c r="A42" s="15"/>
      <c r="B42" s="13"/>
      <c r="C42" s="15"/>
      <c r="D42" s="15"/>
      <c r="E42" s="167"/>
    </row>
    <row r="43" spans="1:10" ht="15.75" customHeight="1" x14ac:dyDescent="0.2">
      <c r="A43" s="46"/>
      <c r="B43" s="106" t="s">
        <v>147</v>
      </c>
      <c r="C43" s="15"/>
      <c r="D43" s="15"/>
      <c r="E43" s="13"/>
    </row>
    <row r="44" spans="1:10" ht="12.75" customHeight="1" x14ac:dyDescent="0.2">
      <c r="A44" s="116"/>
      <c r="B44" s="13" t="s">
        <v>148</v>
      </c>
      <c r="C44" s="177"/>
      <c r="D44" s="177">
        <f>-D18</f>
        <v>0</v>
      </c>
      <c r="E44" s="21"/>
    </row>
    <row r="45" spans="1:10" ht="14.25" customHeight="1" x14ac:dyDescent="0.2">
      <c r="A45" s="15"/>
      <c r="B45" s="13" t="s">
        <v>149</v>
      </c>
      <c r="C45" s="177"/>
      <c r="D45" s="177">
        <f>-E24</f>
        <v>0</v>
      </c>
      <c r="E45" s="21"/>
    </row>
    <row r="46" spans="1:10" ht="13.5" customHeight="1" x14ac:dyDescent="0.2">
      <c r="A46" s="15"/>
      <c r="B46" s="75" t="s">
        <v>150</v>
      </c>
      <c r="D46" s="177">
        <f>-I23*0.5*I22</f>
        <v>-15.455</v>
      </c>
      <c r="E46" s="21"/>
    </row>
    <row r="47" spans="1:10" ht="13.5" customHeight="1" x14ac:dyDescent="0.2">
      <c r="A47" s="15"/>
      <c r="B47" s="13" t="s">
        <v>151</v>
      </c>
      <c r="D47" s="177">
        <f>-(I20+I21)</f>
        <v>-275</v>
      </c>
      <c r="E47" s="21"/>
    </row>
    <row r="48" spans="1:10" ht="13.5" customHeight="1" x14ac:dyDescent="0.2">
      <c r="A48" s="15"/>
      <c r="B48" s="242" t="s">
        <v>91</v>
      </c>
      <c r="D48" s="177">
        <v>-1500</v>
      </c>
      <c r="E48" s="243"/>
    </row>
    <row r="49" spans="1:7" ht="12.75" customHeight="1" x14ac:dyDescent="0.2">
      <c r="A49" s="15"/>
      <c r="B49" s="21"/>
      <c r="E49" s="21"/>
    </row>
    <row r="50" spans="1:7" ht="12.75" customHeight="1" x14ac:dyDescent="0.2">
      <c r="A50" s="15"/>
      <c r="B50" s="56" t="s">
        <v>152</v>
      </c>
      <c r="C50" s="178"/>
      <c r="D50" s="178">
        <f>SUM(D44:D48)</f>
        <v>-1790.4549999999999</v>
      </c>
      <c r="E50" s="21"/>
    </row>
    <row r="51" spans="1:7" ht="12.75" customHeight="1" x14ac:dyDescent="0.2">
      <c r="A51" s="15"/>
      <c r="B51" s="21"/>
      <c r="E51" s="21"/>
    </row>
    <row r="52" spans="1:7" ht="12.75" customHeight="1" x14ac:dyDescent="0.2">
      <c r="A52" s="15"/>
      <c r="B52" s="13"/>
      <c r="E52" s="21"/>
    </row>
    <row r="53" spans="1:7" ht="12.75" customHeight="1" x14ac:dyDescent="0.2">
      <c r="A53" s="15"/>
      <c r="B53" s="160" t="s">
        <v>117</v>
      </c>
      <c r="E53" s="21"/>
    </row>
    <row r="54" spans="1:7" ht="12.75" customHeight="1" x14ac:dyDescent="0.2">
      <c r="A54" s="15"/>
      <c r="B54" s="56" t="s">
        <v>153</v>
      </c>
      <c r="D54" s="179">
        <f>D40+D50</f>
        <v>-1790.4549999999999</v>
      </c>
      <c r="E54" s="180"/>
      <c r="F54" s="181"/>
    </row>
    <row r="55" spans="1:7" ht="12.75" customHeight="1" x14ac:dyDescent="0.2">
      <c r="A55" s="15"/>
      <c r="B55" s="13"/>
      <c r="D55" s="182"/>
      <c r="E55" s="180"/>
      <c r="F55" s="181"/>
      <c r="G55" s="183"/>
    </row>
    <row r="56" spans="1:7" ht="12.75" customHeight="1" x14ac:dyDescent="0.2">
      <c r="A56" s="15"/>
      <c r="B56" s="56" t="s">
        <v>154</v>
      </c>
      <c r="D56" s="181">
        <f>D54/(-D50)</f>
        <v>-1</v>
      </c>
      <c r="E56" s="184"/>
      <c r="F56" s="181"/>
    </row>
    <row r="57" spans="1:7" ht="12.75" customHeight="1" x14ac:dyDescent="0.2">
      <c r="A57" s="15"/>
      <c r="B57" s="185"/>
      <c r="D57" s="33"/>
      <c r="E57" s="21"/>
      <c r="F57" s="186"/>
    </row>
    <row r="58" spans="1:7" ht="15.75" customHeight="1" x14ac:dyDescent="0.2">
      <c r="A58" s="46"/>
      <c r="B58" s="187"/>
      <c r="C58" s="141"/>
      <c r="D58" s="188"/>
      <c r="E58" s="183"/>
      <c r="F58" s="183"/>
    </row>
    <row r="59" spans="1:7" ht="15.75" customHeight="1" x14ac:dyDescent="0.2">
      <c r="A59" s="15"/>
    </row>
    <row r="60" spans="1:7" ht="12.75" customHeight="1" x14ac:dyDescent="0.2">
      <c r="A60" s="46"/>
    </row>
    <row r="61" spans="1:7" ht="12.75" customHeight="1" x14ac:dyDescent="0.2">
      <c r="A61" s="105"/>
    </row>
    <row r="62" spans="1:7" ht="15.75" customHeight="1" x14ac:dyDescent="0.2">
      <c r="A62" s="46"/>
    </row>
    <row r="63" spans="1:7" ht="12.75" customHeight="1" x14ac:dyDescent="0.2">
      <c r="A63" s="15"/>
    </row>
    <row r="64" spans="1:7" ht="15.75" customHeight="1" x14ac:dyDescent="0.2">
      <c r="A64" s="46"/>
    </row>
    <row r="65" spans="1:17" ht="12.75" customHeight="1" x14ac:dyDescent="0.2">
      <c r="A65" s="46"/>
    </row>
    <row r="66" spans="1:17" ht="12.75" customHeight="1" x14ac:dyDescent="0.2">
      <c r="A66" s="46"/>
    </row>
    <row r="67" spans="1:17" ht="12.75" customHeight="1" x14ac:dyDescent="0.2">
      <c r="A67" s="15"/>
      <c r="Q67" s="189"/>
    </row>
    <row r="68" spans="1:17" ht="12.75" customHeight="1" x14ac:dyDescent="0.2">
      <c r="A68" s="15"/>
      <c r="B68" s="15"/>
      <c r="D68" s="15"/>
      <c r="E68" s="15"/>
      <c r="F68" s="15"/>
      <c r="G68" s="15"/>
      <c r="H68" s="97"/>
      <c r="I68" s="15"/>
      <c r="J68" s="15"/>
      <c r="K68" s="15"/>
      <c r="L68" s="97"/>
      <c r="M68" s="15"/>
      <c r="N68" s="15"/>
      <c r="O68" s="15"/>
      <c r="P68" s="15"/>
    </row>
    <row r="69" spans="1:17" ht="15.75" customHeight="1" x14ac:dyDescent="0.2">
      <c r="D69" s="15"/>
      <c r="E69" s="15"/>
      <c r="F69" s="190"/>
      <c r="G69" s="190"/>
      <c r="H69" s="190"/>
      <c r="I69" s="190"/>
      <c r="J69" s="190"/>
      <c r="K69" s="15"/>
      <c r="L69" s="15"/>
      <c r="M69" s="15"/>
      <c r="N69" s="15"/>
      <c r="O69" s="15"/>
      <c r="P69" s="15"/>
    </row>
    <row r="70" spans="1:17" ht="15.75" customHeight="1" x14ac:dyDescent="0.2">
      <c r="B70" s="15"/>
      <c r="C70" s="15"/>
      <c r="D70" s="15"/>
      <c r="E70" s="15"/>
      <c r="F70" s="190"/>
      <c r="G70" s="190"/>
      <c r="H70" s="190"/>
      <c r="I70" s="190"/>
      <c r="J70" s="190"/>
      <c r="K70" s="15"/>
      <c r="L70" s="15"/>
      <c r="M70" s="15"/>
      <c r="N70" s="15"/>
      <c r="O70" s="15"/>
      <c r="P70" s="15"/>
    </row>
    <row r="71" spans="1:17" ht="15.75" customHeight="1" x14ac:dyDescent="0.2">
      <c r="B71" s="15"/>
      <c r="C71" s="15"/>
      <c r="D71" s="99"/>
      <c r="E71" s="15"/>
      <c r="F71" s="190"/>
      <c r="G71" s="190"/>
      <c r="H71" s="191"/>
      <c r="I71" s="191"/>
      <c r="J71" s="191"/>
      <c r="K71" s="99"/>
      <c r="L71" s="99"/>
      <c r="M71" s="99"/>
      <c r="N71" s="99"/>
      <c r="O71" s="99"/>
      <c r="P71" s="99"/>
    </row>
    <row r="72" spans="1:17" ht="15.75" customHeight="1" x14ac:dyDescent="0.2">
      <c r="B72" s="101"/>
      <c r="C72" s="101"/>
      <c r="D72" s="99"/>
      <c r="E72" s="99"/>
      <c r="F72" s="190"/>
      <c r="G72" s="190"/>
      <c r="H72" s="191"/>
      <c r="I72" s="191"/>
      <c r="J72" s="191"/>
      <c r="K72" s="99"/>
      <c r="L72" s="99"/>
      <c r="M72" s="99"/>
      <c r="N72" s="99"/>
      <c r="O72" s="99"/>
      <c r="P72" s="99"/>
    </row>
    <row r="73" spans="1:17" ht="15.75" customHeight="1" x14ac:dyDescent="0.2">
      <c r="B73" s="105"/>
      <c r="C73" s="46"/>
      <c r="D73" s="192"/>
      <c r="E73" s="192"/>
      <c r="F73" s="190"/>
      <c r="G73" s="190"/>
      <c r="H73" s="193"/>
      <c r="I73" s="193"/>
      <c r="J73" s="193"/>
      <c r="K73" s="189"/>
      <c r="L73" s="189"/>
      <c r="M73" s="189"/>
      <c r="N73" s="189"/>
      <c r="O73" s="189"/>
      <c r="P73" s="189"/>
    </row>
    <row r="74" spans="1:17" ht="15.75" customHeight="1" x14ac:dyDescent="0.2">
      <c r="B74" s="15"/>
      <c r="C74" s="46"/>
      <c r="D74" s="194"/>
      <c r="E74" s="194"/>
      <c r="F74" s="195"/>
      <c r="G74" s="195"/>
      <c r="H74" s="195"/>
      <c r="I74" s="195"/>
      <c r="J74" s="195"/>
      <c r="K74" s="194"/>
      <c r="L74" s="194"/>
      <c r="M74" s="194"/>
      <c r="N74" s="194"/>
      <c r="O74" s="194"/>
      <c r="P74" s="194"/>
    </row>
    <row r="75" spans="1:17" ht="15.75" customHeight="1" x14ac:dyDescent="0.2">
      <c r="B75" s="15"/>
      <c r="C75" s="196"/>
      <c r="D75" s="194"/>
      <c r="E75" s="194"/>
      <c r="F75" s="195"/>
      <c r="G75" s="195"/>
      <c r="H75" s="195"/>
      <c r="I75" s="195"/>
      <c r="J75" s="195"/>
      <c r="K75" s="194"/>
      <c r="L75" s="194"/>
      <c r="M75" s="194"/>
      <c r="N75" s="194"/>
      <c r="O75" s="194"/>
      <c r="P75" s="194"/>
    </row>
    <row r="76" spans="1:17" ht="15.75" customHeight="1" x14ac:dyDescent="0.2">
      <c r="B76" s="46"/>
      <c r="C76" s="46"/>
      <c r="D76" s="81"/>
      <c r="E76" s="81"/>
      <c r="F76" s="197"/>
      <c r="G76" s="197"/>
      <c r="H76" s="197"/>
      <c r="I76" s="197"/>
      <c r="J76" s="197"/>
      <c r="K76" s="81"/>
      <c r="L76" s="81"/>
      <c r="M76" s="81"/>
      <c r="N76" s="81"/>
      <c r="O76" s="81"/>
      <c r="P76" s="81"/>
    </row>
    <row r="77" spans="1:17" ht="15.75" customHeight="1" x14ac:dyDescent="0.2">
      <c r="B77" s="116"/>
      <c r="C77" s="116"/>
      <c r="D77" s="194"/>
      <c r="E77" s="194"/>
      <c r="F77" s="195"/>
      <c r="G77" s="195"/>
      <c r="H77" s="195"/>
      <c r="I77" s="195"/>
      <c r="J77" s="195"/>
      <c r="K77" s="194"/>
      <c r="L77" s="194"/>
      <c r="M77" s="194"/>
      <c r="N77" s="194"/>
      <c r="O77" s="194"/>
      <c r="P77" s="194"/>
    </row>
    <row r="78" spans="1:17" ht="15.75" customHeight="1" x14ac:dyDescent="0.2">
      <c r="B78" s="116"/>
      <c r="C78" s="116"/>
      <c r="D78" s="194"/>
      <c r="E78" s="194"/>
      <c r="F78" s="195"/>
      <c r="G78" s="195"/>
      <c r="H78" s="195"/>
      <c r="I78" s="195"/>
      <c r="J78" s="195"/>
      <c r="K78" s="194"/>
      <c r="L78" s="194"/>
      <c r="M78" s="194"/>
      <c r="N78" s="194"/>
      <c r="O78" s="194"/>
      <c r="P78" s="194"/>
    </row>
    <row r="79" spans="1:17" ht="15.75" customHeight="1" x14ac:dyDescent="0.2">
      <c r="B79" s="105"/>
      <c r="C79" s="46"/>
      <c r="D79" s="194"/>
      <c r="E79" s="194"/>
      <c r="F79" s="195"/>
      <c r="G79" s="195"/>
      <c r="H79" s="195"/>
      <c r="I79" s="195"/>
      <c r="J79" s="195"/>
      <c r="K79" s="194"/>
      <c r="L79" s="194"/>
      <c r="M79" s="194"/>
      <c r="N79" s="194"/>
      <c r="O79" s="194"/>
      <c r="P79" s="194"/>
    </row>
    <row r="80" spans="1:17" ht="15.75" customHeight="1" x14ac:dyDescent="0.2">
      <c r="B80" s="15"/>
      <c r="C80" s="196"/>
      <c r="D80" s="198"/>
      <c r="E80" s="194"/>
      <c r="F80" s="195"/>
      <c r="G80" s="195"/>
      <c r="H80" s="195"/>
      <c r="I80" s="195"/>
      <c r="J80" s="195"/>
      <c r="K80" s="194"/>
      <c r="L80" s="194"/>
      <c r="M80" s="194"/>
      <c r="N80" s="194"/>
      <c r="O80" s="194"/>
      <c r="P80" s="194"/>
    </row>
    <row r="81" spans="2:16" ht="15.75" customHeight="1" x14ac:dyDescent="0.2">
      <c r="B81" s="15"/>
      <c r="C81" s="15"/>
      <c r="D81" s="198"/>
      <c r="E81" s="194"/>
      <c r="F81" s="195"/>
      <c r="G81" s="195"/>
      <c r="H81" s="195"/>
      <c r="I81" s="195"/>
      <c r="J81" s="195"/>
      <c r="K81" s="194"/>
      <c r="L81" s="194"/>
      <c r="M81" s="194"/>
      <c r="N81" s="194"/>
      <c r="O81" s="194"/>
      <c r="P81" s="194"/>
    </row>
    <row r="82" spans="2:16" ht="15.75" customHeight="1" x14ac:dyDescent="0.2">
      <c r="B82" s="15"/>
      <c r="C82" s="15"/>
      <c r="D82" s="198"/>
      <c r="E82" s="194"/>
      <c r="F82" s="195"/>
      <c r="G82" s="195"/>
      <c r="H82" s="195"/>
      <c r="I82" s="195"/>
      <c r="J82" s="195"/>
      <c r="K82" s="194"/>
      <c r="L82" s="194"/>
      <c r="M82" s="194"/>
      <c r="N82" s="194"/>
      <c r="O82" s="194"/>
      <c r="P82" s="194"/>
    </row>
    <row r="83" spans="2:16" ht="15.75" customHeight="1" x14ac:dyDescent="0.2">
      <c r="B83" s="15"/>
      <c r="C83" s="15"/>
      <c r="D83" s="198"/>
      <c r="E83" s="194"/>
      <c r="F83" s="195"/>
      <c r="G83" s="195"/>
      <c r="H83" s="195"/>
      <c r="I83" s="195"/>
      <c r="J83" s="195"/>
      <c r="K83" s="194"/>
      <c r="L83" s="194"/>
      <c r="M83" s="194"/>
      <c r="N83" s="194"/>
      <c r="O83" s="194"/>
      <c r="P83" s="194"/>
    </row>
    <row r="84" spans="2:16" ht="15.75" customHeight="1" x14ac:dyDescent="0.2">
      <c r="B84" s="15"/>
      <c r="C84" s="15"/>
      <c r="D84" s="198"/>
      <c r="E84" s="194"/>
      <c r="F84" s="195"/>
      <c r="G84" s="195"/>
      <c r="H84" s="195"/>
      <c r="I84" s="195"/>
      <c r="J84" s="195"/>
      <c r="K84" s="194"/>
      <c r="L84" s="194"/>
      <c r="M84" s="194"/>
      <c r="N84" s="194"/>
      <c r="O84" s="194"/>
      <c r="P84" s="194"/>
    </row>
    <row r="85" spans="2:16" ht="15.75" customHeight="1" x14ac:dyDescent="0.2">
      <c r="B85" s="15"/>
      <c r="C85" s="15"/>
      <c r="D85" s="198"/>
      <c r="E85" s="194"/>
      <c r="F85" s="195"/>
      <c r="G85" s="195"/>
      <c r="H85" s="195"/>
      <c r="I85" s="195"/>
      <c r="J85" s="195"/>
      <c r="K85" s="194"/>
      <c r="L85" s="194"/>
      <c r="M85" s="194"/>
      <c r="N85" s="194"/>
      <c r="O85" s="194"/>
      <c r="P85" s="194"/>
    </row>
    <row r="86" spans="2:16" ht="15.75" customHeight="1" x14ac:dyDescent="0.2">
      <c r="B86" s="15"/>
      <c r="C86" s="15"/>
      <c r="D86" s="198"/>
      <c r="E86" s="194"/>
      <c r="F86" s="195"/>
      <c r="G86" s="195"/>
      <c r="H86" s="195"/>
      <c r="I86" s="195"/>
      <c r="J86" s="195"/>
      <c r="K86" s="194"/>
      <c r="L86" s="194"/>
      <c r="M86" s="194"/>
      <c r="N86" s="194"/>
      <c r="O86" s="194"/>
      <c r="P86" s="194"/>
    </row>
    <row r="87" spans="2:16" ht="15.75" customHeight="1" x14ac:dyDescent="0.2">
      <c r="B87" s="15"/>
      <c r="C87" s="15"/>
      <c r="D87" s="198"/>
      <c r="E87" s="199"/>
      <c r="F87" s="195"/>
      <c r="G87" s="195"/>
      <c r="H87" s="195"/>
      <c r="I87" s="195"/>
      <c r="J87" s="195"/>
      <c r="K87" s="194"/>
      <c r="L87" s="194"/>
      <c r="M87" s="194"/>
      <c r="N87" s="194"/>
      <c r="O87" s="194"/>
      <c r="P87" s="194"/>
    </row>
    <row r="88" spans="2:16" ht="15.75" customHeight="1" x14ac:dyDescent="0.2">
      <c r="B88" s="15"/>
      <c r="C88" s="15"/>
      <c r="D88" s="198"/>
      <c r="E88" s="194"/>
      <c r="F88" s="195"/>
      <c r="G88" s="195"/>
      <c r="H88" s="195"/>
      <c r="I88" s="195"/>
      <c r="J88" s="195"/>
      <c r="K88" s="194"/>
      <c r="L88" s="194"/>
      <c r="M88" s="194"/>
      <c r="N88" s="194"/>
      <c r="O88" s="194"/>
      <c r="P88" s="194"/>
    </row>
    <row r="89" spans="2:16" ht="15.75" customHeight="1" x14ac:dyDescent="0.2">
      <c r="B89" s="46"/>
      <c r="C89" s="46"/>
      <c r="D89" s="81"/>
      <c r="E89" s="81"/>
      <c r="F89" s="197"/>
      <c r="G89" s="197"/>
      <c r="H89" s="197"/>
      <c r="I89" s="197"/>
      <c r="J89" s="197"/>
      <c r="K89" s="81"/>
      <c r="L89" s="81"/>
      <c r="M89" s="81"/>
      <c r="N89" s="81"/>
      <c r="O89" s="81"/>
      <c r="P89" s="81"/>
    </row>
    <row r="90" spans="2:16" ht="15.75" customHeight="1" x14ac:dyDescent="0.2">
      <c r="B90" s="15"/>
      <c r="C90" s="15"/>
      <c r="D90" s="194"/>
      <c r="E90" s="194"/>
      <c r="F90" s="195"/>
      <c r="G90" s="195"/>
      <c r="H90" s="195"/>
      <c r="I90" s="195"/>
      <c r="J90" s="195"/>
      <c r="K90" s="194"/>
      <c r="L90" s="194"/>
      <c r="M90" s="194"/>
      <c r="N90" s="194"/>
      <c r="O90" s="194"/>
      <c r="P90" s="194"/>
    </row>
    <row r="91" spans="2:16" ht="15.75" customHeight="1" x14ac:dyDescent="0.2">
      <c r="B91" s="46"/>
      <c r="C91" s="46"/>
      <c r="D91" s="194"/>
      <c r="E91" s="194"/>
      <c r="F91" s="195"/>
      <c r="G91" s="195"/>
      <c r="H91" s="195"/>
      <c r="I91" s="195"/>
      <c r="J91" s="195"/>
      <c r="K91" s="194"/>
      <c r="L91" s="194"/>
      <c r="M91" s="194"/>
      <c r="N91" s="194"/>
      <c r="O91" s="194"/>
      <c r="P91" s="194"/>
    </row>
    <row r="92" spans="2:16" ht="15.75" customHeight="1" x14ac:dyDescent="0.2">
      <c r="B92" s="105"/>
      <c r="C92" s="46"/>
      <c r="D92" s="194"/>
      <c r="E92" s="194"/>
      <c r="F92" s="195"/>
      <c r="G92" s="195"/>
      <c r="H92" s="195"/>
      <c r="I92" s="195"/>
      <c r="J92" s="195"/>
      <c r="K92" s="194"/>
      <c r="L92" s="194"/>
      <c r="M92" s="194"/>
      <c r="N92" s="194"/>
      <c r="O92" s="194"/>
      <c r="P92" s="194"/>
    </row>
    <row r="93" spans="2:16" ht="15.75" customHeight="1" x14ac:dyDescent="0.2">
      <c r="B93" s="46"/>
      <c r="C93" s="47"/>
      <c r="D93" s="81"/>
      <c r="E93" s="81"/>
      <c r="F93" s="197"/>
      <c r="G93" s="197"/>
      <c r="H93" s="197"/>
      <c r="I93" s="197"/>
      <c r="J93" s="197"/>
      <c r="K93" s="81"/>
      <c r="L93" s="81"/>
      <c r="M93" s="81"/>
      <c r="N93" s="81"/>
      <c r="O93" s="81"/>
      <c r="P93" s="81"/>
    </row>
    <row r="94" spans="2:16" ht="15.75" customHeight="1" x14ac:dyDescent="0.2">
      <c r="B94" s="15"/>
      <c r="C94" s="119"/>
      <c r="D94" s="194"/>
      <c r="E94" s="194"/>
      <c r="F94" s="195"/>
      <c r="G94" s="195"/>
      <c r="H94" s="195"/>
      <c r="I94" s="195"/>
      <c r="J94" s="195"/>
      <c r="K94" s="194"/>
      <c r="L94" s="194"/>
      <c r="M94" s="194"/>
      <c r="N94" s="194"/>
      <c r="O94" s="194"/>
      <c r="P94" s="194"/>
    </row>
    <row r="95" spans="2:16" ht="15.75" customHeight="1" x14ac:dyDescent="0.2">
      <c r="B95" s="46"/>
      <c r="C95" s="46"/>
      <c r="D95" s="81"/>
      <c r="E95" s="81"/>
      <c r="F95" s="197"/>
      <c r="G95" s="197"/>
      <c r="H95" s="197"/>
      <c r="I95" s="197"/>
      <c r="J95" s="197"/>
      <c r="K95" s="81"/>
      <c r="L95" s="81"/>
      <c r="M95" s="81"/>
      <c r="N95" s="81"/>
      <c r="O95" s="81"/>
      <c r="P95" s="81"/>
    </row>
    <row r="96" spans="2:16" ht="15.75" customHeight="1" x14ac:dyDescent="0.2">
      <c r="B96" s="46"/>
      <c r="C96" s="46"/>
      <c r="D96" s="200"/>
      <c r="E96" s="200"/>
      <c r="F96" s="201"/>
      <c r="G96" s="201"/>
      <c r="H96" s="201"/>
      <c r="I96" s="201"/>
      <c r="J96" s="201"/>
      <c r="K96" s="200"/>
      <c r="L96" s="200"/>
      <c r="M96" s="200"/>
      <c r="N96" s="200"/>
      <c r="O96" s="200"/>
      <c r="P96" s="200"/>
    </row>
    <row r="97" spans="2:16" ht="15.75" customHeight="1" x14ac:dyDescent="0.2">
      <c r="B97" s="46"/>
      <c r="C97" s="15"/>
      <c r="D97" s="202"/>
      <c r="E97" s="40"/>
      <c r="F97" s="203"/>
      <c r="G97" s="203"/>
      <c r="H97" s="203"/>
      <c r="I97" s="203"/>
      <c r="J97" s="203"/>
      <c r="K97" s="40"/>
      <c r="L97" s="40"/>
      <c r="M97" s="40"/>
      <c r="N97" s="189"/>
      <c r="O97" s="189"/>
      <c r="P97" s="189"/>
    </row>
    <row r="98" spans="2:16" ht="15.75" customHeight="1" x14ac:dyDescent="0.2"/>
    <row r="99" spans="2:16" ht="15.75" customHeight="1" x14ac:dyDescent="0.2"/>
    <row r="100" spans="2:16" ht="15.75" customHeight="1" x14ac:dyDescent="0.2"/>
    <row r="101" spans="2:16" ht="15.75" customHeight="1" x14ac:dyDescent="0.2"/>
    <row r="102" spans="2:16" ht="15.75" customHeight="1" x14ac:dyDescent="0.2"/>
    <row r="103" spans="2:16" ht="15.75" customHeight="1" x14ac:dyDescent="0.2"/>
    <row r="104" spans="2:16" ht="15.75" customHeight="1" x14ac:dyDescent="0.2"/>
    <row r="105" spans="2:16" ht="15.75" customHeight="1" x14ac:dyDescent="0.2"/>
    <row r="106" spans="2:16" ht="15.75" customHeight="1" x14ac:dyDescent="0.2"/>
    <row r="107" spans="2:16" ht="15.75" customHeight="1" x14ac:dyDescent="0.2"/>
    <row r="108" spans="2:16" ht="15.75" customHeight="1" x14ac:dyDescent="0.2"/>
    <row r="109" spans="2:16" ht="15.75" customHeight="1" x14ac:dyDescent="0.2"/>
    <row r="110" spans="2:16" ht="15.75" customHeight="1" x14ac:dyDescent="0.2"/>
    <row r="111" spans="2:16" ht="15.75" customHeight="1" x14ac:dyDescent="0.2"/>
    <row r="112" spans="2:16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</sheetData>
  <sheetProtection algorithmName="SHA-512" hashValue="TxS0guGB5fzCZFpApHQJzCoEP+bMwO1zHGjfCQszUxpt9/bBbBPzCdOX8IDCt7+aTHwuQ+j0E9264n4SSzeiFQ==" saltValue="DliwpSjuogODXZct9yDdcQ==" spinCount="100000" sheet="1" objects="1" scenarios="1"/>
  <mergeCells count="3">
    <mergeCell ref="B3:G3"/>
    <mergeCell ref="G35:J37"/>
    <mergeCell ref="G33:J34"/>
  </mergeCells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00FF"/>
    <outlinePr summaryBelow="0" summaryRight="0"/>
  </sheetPr>
  <dimension ref="A1:J1000"/>
  <sheetViews>
    <sheetView showGridLines="0" workbookViewId="0">
      <selection activeCell="F32" sqref="F32"/>
    </sheetView>
  </sheetViews>
  <sheetFormatPr defaultColWidth="14.42578125" defaultRowHeight="15" customHeight="1" x14ac:dyDescent="0.2"/>
  <cols>
    <col min="1" max="1" width="17.140625" customWidth="1"/>
    <col min="2" max="2" width="37" customWidth="1"/>
    <col min="3" max="3" width="13.7109375" customWidth="1"/>
    <col min="4" max="4" width="18.42578125" customWidth="1"/>
    <col min="5" max="5" width="9.7109375" customWidth="1"/>
    <col min="6" max="6" width="9.28515625" customWidth="1"/>
    <col min="7" max="7" width="16.85546875" customWidth="1"/>
    <col min="8" max="8" width="14.140625" customWidth="1"/>
    <col min="9" max="9" width="13.140625" customWidth="1"/>
    <col min="10" max="10" width="25.42578125" customWidth="1"/>
  </cols>
  <sheetData>
    <row r="1" spans="1:10" ht="28.5" customHeight="1" x14ac:dyDescent="0.3">
      <c r="A1" s="41" t="s">
        <v>55</v>
      </c>
    </row>
    <row r="2" spans="1:10" ht="23.25" x14ac:dyDescent="0.35">
      <c r="A2" s="204" t="s">
        <v>155</v>
      </c>
      <c r="E2" s="291" t="s">
        <v>156</v>
      </c>
      <c r="F2" s="253"/>
      <c r="G2" s="253"/>
      <c r="H2" s="253"/>
    </row>
    <row r="3" spans="1:10" ht="12" customHeight="1" x14ac:dyDescent="0.35">
      <c r="A3" s="205"/>
    </row>
    <row r="4" spans="1:10" ht="23.25" x14ac:dyDescent="0.35">
      <c r="A4" s="277" t="str">
        <f>'Acquisition+Construction Budget'!B10</f>
        <v>Enter Address Here</v>
      </c>
      <c r="B4" s="253"/>
      <c r="C4" s="253"/>
      <c r="D4" s="253"/>
      <c r="E4" s="253"/>
    </row>
    <row r="5" spans="1:10" ht="8.25" customHeight="1" x14ac:dyDescent="0.35">
      <c r="A5" s="205"/>
    </row>
    <row r="6" spans="1:10" ht="15.75" x14ac:dyDescent="0.25">
      <c r="B6" s="292" t="s">
        <v>157</v>
      </c>
      <c r="C6" s="281"/>
      <c r="D6" s="281"/>
      <c r="E6" s="281"/>
      <c r="F6" s="281"/>
      <c r="G6" s="281"/>
      <c r="H6" s="281"/>
      <c r="I6" s="281"/>
      <c r="J6" s="282"/>
    </row>
    <row r="7" spans="1:10" ht="16.5" customHeight="1" x14ac:dyDescent="0.3">
      <c r="B7" s="293" t="s">
        <v>158</v>
      </c>
      <c r="C7" s="294"/>
      <c r="D7" s="294"/>
      <c r="E7" s="294"/>
      <c r="F7" s="294"/>
      <c r="G7" s="294"/>
      <c r="H7" s="294"/>
      <c r="I7" s="294"/>
      <c r="J7" s="295"/>
    </row>
    <row r="8" spans="1:10" ht="18" customHeight="1" x14ac:dyDescent="0.3">
      <c r="B8" s="206" t="s">
        <v>159</v>
      </c>
      <c r="C8" s="207"/>
      <c r="D8" s="207"/>
      <c r="E8" s="207"/>
      <c r="F8" s="207"/>
      <c r="G8" s="207"/>
      <c r="H8" s="207"/>
      <c r="I8" s="207"/>
      <c r="J8" s="208"/>
    </row>
    <row r="9" spans="1:10" ht="16.5" customHeight="1" x14ac:dyDescent="0.3">
      <c r="B9" s="293" t="s">
        <v>160</v>
      </c>
      <c r="C9" s="294"/>
      <c r="D9" s="294"/>
      <c r="E9" s="294"/>
      <c r="F9" s="294"/>
      <c r="G9" s="294"/>
      <c r="H9" s="294"/>
      <c r="I9" s="294"/>
      <c r="J9" s="295"/>
    </row>
    <row r="10" spans="1:10" ht="17.25" customHeight="1" x14ac:dyDescent="0.3">
      <c r="B10" s="290" t="s">
        <v>161</v>
      </c>
      <c r="C10" s="255"/>
      <c r="D10" s="255"/>
      <c r="E10" s="255"/>
      <c r="F10" s="255"/>
      <c r="G10" s="255"/>
      <c r="H10" s="255"/>
      <c r="I10" s="255"/>
      <c r="J10" s="256"/>
    </row>
    <row r="11" spans="1:10" ht="17.25" customHeight="1" x14ac:dyDescent="0.3">
      <c r="A11" s="209"/>
    </row>
    <row r="12" spans="1:10" ht="26.25" customHeight="1" x14ac:dyDescent="0.3">
      <c r="A12" s="209" t="s">
        <v>162</v>
      </c>
    </row>
    <row r="13" spans="1:10" ht="9.75" customHeight="1" x14ac:dyDescent="0.2"/>
    <row r="14" spans="1:10" ht="24" customHeight="1" x14ac:dyDescent="0.2">
      <c r="A14" s="210"/>
      <c r="B14" s="211" t="s">
        <v>163</v>
      </c>
      <c r="C14" s="211" t="s">
        <v>164</v>
      </c>
      <c r="D14" s="211" t="s">
        <v>165</v>
      </c>
      <c r="E14" s="211" t="s">
        <v>166</v>
      </c>
      <c r="F14" s="211" t="s">
        <v>167</v>
      </c>
      <c r="G14" s="211" t="s">
        <v>168</v>
      </c>
      <c r="H14" s="211" t="s">
        <v>169</v>
      </c>
      <c r="I14" s="211" t="s">
        <v>170</v>
      </c>
      <c r="J14" s="212" t="s">
        <v>171</v>
      </c>
    </row>
    <row r="15" spans="1:10" ht="21.75" customHeight="1" x14ac:dyDescent="0.2">
      <c r="A15" s="213" t="s">
        <v>172</v>
      </c>
      <c r="B15" s="228" t="str">
        <f>'Acquisition+Construction Budget'!B10:E10</f>
        <v>Enter Address Here</v>
      </c>
      <c r="C15" s="228"/>
      <c r="D15" s="229">
        <f>'Acquisition+Construction Budget'!K49</f>
        <v>0</v>
      </c>
      <c r="E15" s="230">
        <f>'Acquisition+Construction Budget'!K47</f>
        <v>0</v>
      </c>
      <c r="F15" s="231">
        <f>'Acquisition+Construction Budget'!K48</f>
        <v>0</v>
      </c>
      <c r="G15" s="232"/>
      <c r="H15" s="228"/>
      <c r="I15" s="230">
        <f>'Acquisition+Construction Budget'!K46</f>
        <v>0</v>
      </c>
      <c r="J15" s="233"/>
    </row>
    <row r="16" spans="1:10" ht="21.75" customHeight="1" x14ac:dyDescent="0.2">
      <c r="A16" s="213" t="s">
        <v>173</v>
      </c>
      <c r="B16" s="228"/>
      <c r="C16" s="228"/>
      <c r="D16" s="234"/>
      <c r="E16" s="230"/>
      <c r="F16" s="231" t="s">
        <v>4</v>
      </c>
      <c r="G16" s="232"/>
      <c r="H16" s="235"/>
      <c r="I16" s="228"/>
      <c r="J16" s="233"/>
    </row>
    <row r="17" spans="1:10" ht="21.75" customHeight="1" x14ac:dyDescent="0.2">
      <c r="A17" s="213" t="s">
        <v>174</v>
      </c>
      <c r="B17" s="228"/>
      <c r="C17" s="228"/>
      <c r="D17" s="234"/>
      <c r="E17" s="230"/>
      <c r="F17" s="231"/>
      <c r="G17" s="232"/>
      <c r="H17" s="228"/>
      <c r="I17" s="228"/>
      <c r="J17" s="233"/>
    </row>
    <row r="18" spans="1:10" ht="21.75" customHeight="1" x14ac:dyDescent="0.2">
      <c r="A18" s="213" t="s">
        <v>175</v>
      </c>
      <c r="B18" s="228"/>
      <c r="C18" s="228"/>
      <c r="D18" s="234"/>
      <c r="E18" s="230"/>
      <c r="F18" s="231"/>
      <c r="G18" s="232"/>
      <c r="H18" s="228"/>
      <c r="I18" s="228"/>
      <c r="J18" s="233"/>
    </row>
    <row r="19" spans="1:10" ht="21.75" customHeight="1" x14ac:dyDescent="0.2">
      <c r="A19" s="214"/>
      <c r="B19" s="236"/>
      <c r="C19" s="236"/>
      <c r="D19" s="237"/>
      <c r="E19" s="238"/>
      <c r="F19" s="239"/>
      <c r="G19" s="240"/>
      <c r="H19" s="236"/>
      <c r="I19" s="236"/>
      <c r="J19" s="241"/>
    </row>
    <row r="20" spans="1:10" ht="12.75" customHeight="1" x14ac:dyDescent="0.2"/>
    <row r="21" spans="1:10" ht="12.75" customHeight="1" x14ac:dyDescent="0.2"/>
    <row r="22" spans="1:10" ht="12.75" customHeight="1" x14ac:dyDescent="0.2"/>
    <row r="23" spans="1:10" ht="20.25" customHeight="1" x14ac:dyDescent="0.3">
      <c r="A23" s="209" t="s">
        <v>176</v>
      </c>
    </row>
    <row r="24" spans="1:10" ht="5.25" customHeight="1" x14ac:dyDescent="0.2"/>
    <row r="25" spans="1:10" ht="22.5" customHeight="1" x14ac:dyDescent="0.2">
      <c r="A25" s="210"/>
      <c r="B25" s="211" t="s">
        <v>163</v>
      </c>
      <c r="C25" s="211" t="s">
        <v>164</v>
      </c>
      <c r="D25" s="211" t="s">
        <v>165</v>
      </c>
      <c r="E25" s="211" t="s">
        <v>166</v>
      </c>
      <c r="F25" s="211" t="s">
        <v>167</v>
      </c>
      <c r="G25" s="211" t="s">
        <v>177</v>
      </c>
      <c r="H25" s="211" t="s">
        <v>178</v>
      </c>
      <c r="I25" s="211" t="s">
        <v>170</v>
      </c>
      <c r="J25" s="212" t="s">
        <v>171</v>
      </c>
    </row>
    <row r="26" spans="1:10" ht="22.5" customHeight="1" x14ac:dyDescent="0.2">
      <c r="A26" s="213" t="s">
        <v>172</v>
      </c>
      <c r="B26" s="228" t="str">
        <f>'Acquisition+Construction Budget'!B10:G10</f>
        <v>Enter Address Here</v>
      </c>
      <c r="C26" s="228"/>
      <c r="D26" s="229">
        <f t="shared" ref="D26:F26" si="0">D15</f>
        <v>0</v>
      </c>
      <c r="E26" s="230">
        <f t="shared" si="0"/>
        <v>0</v>
      </c>
      <c r="F26" s="231">
        <f t="shared" si="0"/>
        <v>0</v>
      </c>
      <c r="G26" s="232"/>
      <c r="H26" s="228"/>
      <c r="I26" s="230">
        <f>I15</f>
        <v>0</v>
      </c>
      <c r="J26" s="233"/>
    </row>
    <row r="27" spans="1:10" ht="22.5" customHeight="1" x14ac:dyDescent="0.2">
      <c r="A27" s="213" t="s">
        <v>173</v>
      </c>
      <c r="B27" s="228"/>
      <c r="C27" s="228"/>
      <c r="D27" s="234"/>
      <c r="E27" s="230"/>
      <c r="F27" s="231"/>
      <c r="G27" s="232"/>
      <c r="H27" s="228"/>
      <c r="I27" s="230"/>
      <c r="J27" s="233"/>
    </row>
    <row r="28" spans="1:10" ht="22.5" customHeight="1" x14ac:dyDescent="0.2">
      <c r="A28" s="213" t="s">
        <v>174</v>
      </c>
      <c r="B28" s="228"/>
      <c r="C28" s="228"/>
      <c r="D28" s="234"/>
      <c r="E28" s="230"/>
      <c r="F28" s="231"/>
      <c r="G28" s="232"/>
      <c r="H28" s="228"/>
      <c r="I28" s="230"/>
      <c r="J28" s="233"/>
    </row>
    <row r="29" spans="1:10" ht="22.5" customHeight="1" x14ac:dyDescent="0.2">
      <c r="A29" s="213" t="s">
        <v>175</v>
      </c>
      <c r="B29" s="228"/>
      <c r="C29" s="228"/>
      <c r="D29" s="234"/>
      <c r="E29" s="230"/>
      <c r="F29" s="231"/>
      <c r="G29" s="232"/>
      <c r="H29" s="228"/>
      <c r="I29" s="230"/>
      <c r="J29" s="233"/>
    </row>
    <row r="30" spans="1:10" ht="22.5" customHeight="1" x14ac:dyDescent="0.2">
      <c r="A30" s="214"/>
      <c r="B30" s="236"/>
      <c r="C30" s="236"/>
      <c r="D30" s="237"/>
      <c r="E30" s="238"/>
      <c r="F30" s="239"/>
      <c r="G30" s="240"/>
      <c r="H30" s="236"/>
      <c r="I30" s="238"/>
      <c r="J30" s="241"/>
    </row>
    <row r="31" spans="1:10" ht="12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sheetProtection algorithmName="SHA-512" hashValue="ufZNeqnWSDLy6DMu+9OtpITFWVTHXxKf9s73/XmLpKa8HTrlH6SJhQiaXNWj0nFamA0xyn1WUxs67BgMo6MxUQ==" saltValue="SaBARs58rdval8AUMyKQWw==" spinCount="100000" sheet="1" objects="1" scenarios="1"/>
  <mergeCells count="6">
    <mergeCell ref="B10:J10"/>
    <mergeCell ref="E2:H2"/>
    <mergeCell ref="A4:E4"/>
    <mergeCell ref="B6:J6"/>
    <mergeCell ref="B7:J7"/>
    <mergeCell ref="B9:J9"/>
  </mergeCells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Acquisition+Construction Budget</vt:lpstr>
      <vt:lpstr>Buy and Hold Profit and Loss</vt:lpstr>
      <vt:lpstr>Buy and Sell Profit and Loss</vt:lpstr>
      <vt:lpstr>Comps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Angie</dc:creator>
  <cp:lastModifiedBy>Angie</cp:lastModifiedBy>
  <dcterms:created xsi:type="dcterms:W3CDTF">2019-07-18T13:32:25Z</dcterms:created>
  <dcterms:modified xsi:type="dcterms:W3CDTF">2022-11-07T20:51:35Z</dcterms:modified>
</cp:coreProperties>
</file>