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cquisition+Construction Budget" sheetId="1" r:id="rId3"/>
    <sheet state="visible" name="Buy and Hold Profit and Loss" sheetId="2" r:id="rId4"/>
    <sheet state="visible" name="Buy and Sell Profit and Loss" sheetId="3" r:id="rId5"/>
    <sheet state="visible" name="Comps" sheetId="4" r:id="rId6"/>
  </sheets>
  <definedNames/>
  <calcPr/>
</workbook>
</file>

<file path=xl/sharedStrings.xml><?xml version="1.0" encoding="utf-8"?>
<sst xmlns="http://schemas.openxmlformats.org/spreadsheetml/2006/main" count="206" uniqueCount="158">
  <si>
    <t>Acquisition and Construction Budget</t>
  </si>
  <si>
    <t xml:space="preserve">Property Address  </t>
  </si>
  <si>
    <t>ONLY enter info in GREEN cells</t>
  </si>
  <si>
    <t>updated</t>
  </si>
  <si>
    <t>Acquisition Costs</t>
  </si>
  <si>
    <t>NOTE</t>
  </si>
  <si>
    <t>Purchase Price</t>
  </si>
  <si>
    <t>(1)</t>
  </si>
  <si>
    <t xml:space="preserve">Please change construction line item categories according to your project needs - these categories are just examples. </t>
  </si>
  <si>
    <t>Settlement Costs @ 5.14%</t>
  </si>
  <si>
    <t xml:space="preserve"> </t>
  </si>
  <si>
    <t>Financing Costs @ 2% of loan + $275 +$1,500</t>
  </si>
  <si>
    <t>ASSUMPTIONS (if any)</t>
  </si>
  <si>
    <t>Other?</t>
  </si>
  <si>
    <t>(2)</t>
  </si>
  <si>
    <t>(3)</t>
  </si>
  <si>
    <t>Total Acquisition Costs</t>
  </si>
  <si>
    <t>Construction Costs</t>
  </si>
  <si>
    <t>Demolition</t>
  </si>
  <si>
    <t>Roof</t>
  </si>
  <si>
    <t xml:space="preserve">Electric </t>
  </si>
  <si>
    <t>Fire Protection</t>
  </si>
  <si>
    <t>Plumbing</t>
  </si>
  <si>
    <t>HVAC</t>
  </si>
  <si>
    <t>Masonry</t>
  </si>
  <si>
    <t>Windows</t>
  </si>
  <si>
    <t>Carpentry</t>
  </si>
  <si>
    <t>Drywall</t>
  </si>
  <si>
    <t>Insulation</t>
  </si>
  <si>
    <t>Wall prep</t>
  </si>
  <si>
    <t>Kitchen(s)</t>
  </si>
  <si>
    <t>Bath(s)</t>
  </si>
  <si>
    <t>Painting</t>
  </si>
  <si>
    <t>Flooring</t>
  </si>
  <si>
    <t>Profit &amp; Loss Statement - Buy and Hold*</t>
  </si>
  <si>
    <t>Profit &amp; Loss Statement - Buy and Sell*</t>
  </si>
  <si>
    <t>Landscaping</t>
  </si>
  <si>
    <t>Exterior</t>
  </si>
  <si>
    <t>Architectural Permits</t>
  </si>
  <si>
    <t>Mandatory 15% Contingency</t>
  </si>
  <si>
    <t>Total Construction</t>
  </si>
  <si>
    <t>Total Acquisition and Construction:</t>
  </si>
  <si>
    <t>*Only complete this statement if you are planning to HOLD the property</t>
  </si>
  <si>
    <t>*Only complete this template if you plan to SELL the property</t>
  </si>
  <si>
    <t>GROSS SALES REVENUE</t>
  </si>
  <si>
    <t>PURCHASE</t>
  </si>
  <si>
    <t>PROJECT COSTS</t>
  </si>
  <si>
    <t>Expected Listing Price =</t>
  </si>
  <si>
    <t xml:space="preserve">Comparable Properties - "Comps" </t>
  </si>
  <si>
    <t>*enter info in GREEN cells</t>
  </si>
  <si>
    <t>Realistic Sales Price =</t>
  </si>
  <si>
    <t>PURCHASE AND REHAB</t>
  </si>
  <si>
    <t>AQUISITION AND CONSTRUCTION COSTS</t>
  </si>
  <si>
    <t>Purchase Price =</t>
  </si>
  <si>
    <t>Settlement costs @</t>
  </si>
  <si>
    <t xml:space="preserve">Construction Costs = </t>
  </si>
  <si>
    <t>JUMPSTART GERMANTOWN LOAN</t>
  </si>
  <si>
    <t>TOTAL</t>
  </si>
  <si>
    <t>LTV</t>
  </si>
  <si>
    <t>Total Project Cost</t>
  </si>
  <si>
    <t>Financing Fee @ 2%</t>
  </si>
  <si>
    <t>CASH NEEDED</t>
  </si>
  <si>
    <t>Legal Fee</t>
  </si>
  <si>
    <t>Developer's Equity @</t>
  </si>
  <si>
    <t>Loan Amount</t>
  </si>
  <si>
    <t>PERMANENT BANK LOAN</t>
  </si>
  <si>
    <t>JUMPSTART LOAN</t>
  </si>
  <si>
    <t xml:space="preserve">NOTES: </t>
  </si>
  <si>
    <t xml:space="preserve">Comps should be similar in size, after rehab condition and have a similar feel (streetscape/curb appeal) to the subject property. </t>
  </si>
  <si>
    <t>LTC</t>
  </si>
  <si>
    <t>Administration Fee</t>
  </si>
  <si>
    <t>For the subject property - enter the number of bedrooms and bathrooms after renovation</t>
  </si>
  <si>
    <t>Amount</t>
  </si>
  <si>
    <t xml:space="preserve">Comps should be as close in to subject property as possible (while still being comprable) and should be recent sales (within last 12-18 months, less if available). </t>
  </si>
  <si>
    <t>Financing Cost</t>
  </si>
  <si>
    <t>Rate</t>
  </si>
  <si>
    <t>Sales Comps - required for all projects</t>
  </si>
  <si>
    <t>Address</t>
  </si>
  <si>
    <t xml:space="preserve">Financing costs  </t>
  </si>
  <si>
    <t xml:space="preserve">2% of loan + legal </t>
  </si>
  <si>
    <t>Zip Code</t>
  </si>
  <si>
    <t># Beds</t>
  </si>
  <si>
    <t xml:space="preserve"># Baths </t>
  </si>
  <si>
    <t>Sales Price</t>
  </si>
  <si>
    <t>Date Sold</t>
  </si>
  <si>
    <t>Square Feet</t>
  </si>
  <si>
    <t xml:space="preserve"> Notes</t>
  </si>
  <si>
    <t>Term</t>
  </si>
  <si>
    <t xml:space="preserve">Subject Property </t>
  </si>
  <si>
    <t>9 months</t>
  </si>
  <si>
    <t>*Estimated ARV =</t>
  </si>
  <si>
    <t>RENTS</t>
  </si>
  <si>
    <t>*NOTES</t>
  </si>
  <si>
    <t>Tenant(s)</t>
  </si>
  <si>
    <t>Rent (monthly)</t>
  </si>
  <si>
    <t xml:space="preserve">(1)  Estimated ARV should be based on sales comps provided
(2)  Holding costs include: one year of insurance, real estate taxes due during the life of the loan, all utilities for the life of the loan, and any loan extension fees
(3)  Operating Expenses - do not change management fees. Be sure to include all appropriate expenses for your rental property </t>
  </si>
  <si>
    <t>INITIAL INVESTMENT</t>
  </si>
  <si>
    <t>Tenant #1</t>
  </si>
  <si>
    <t>Down payment @</t>
  </si>
  <si>
    <t>Tenant #2</t>
  </si>
  <si>
    <t>Loan Commitment Fee</t>
  </si>
  <si>
    <t>Tenant #3</t>
  </si>
  <si>
    <t>Estimated JG Loan Interest</t>
  </si>
  <si>
    <t>*Holding costs</t>
  </si>
  <si>
    <t>Holding Costs (utilities, taxes, insurance)</t>
  </si>
  <si>
    <t>Comp 1</t>
  </si>
  <si>
    <t>Comp 2</t>
  </si>
  <si>
    <t>Comp 3</t>
  </si>
  <si>
    <t>OPERATING BUDGET</t>
  </si>
  <si>
    <t xml:space="preserve">Rental Comps - only if you plan to Buy &amp; Hold </t>
  </si>
  <si>
    <t xml:space="preserve">Monthly Rent </t>
  </si>
  <si>
    <t>Interest only</t>
  </si>
  <si>
    <t>Date Rented</t>
  </si>
  <si>
    <t>= annual rent increase</t>
  </si>
  <si>
    <t>= annual expense increase</t>
  </si>
  <si>
    <t>year # -&gt;</t>
  </si>
  <si>
    <t>REVENUE</t>
  </si>
  <si>
    <t>Annual</t>
  </si>
  <si>
    <t>Monthly</t>
  </si>
  <si>
    <t>Gross Income</t>
  </si>
  <si>
    <t>NET PROFIT ON SALE</t>
  </si>
  <si>
    <t>Less Vacancy @</t>
  </si>
  <si>
    <t>ASSUMPTIONS</t>
  </si>
  <si>
    <t>Effective Gross Income</t>
  </si>
  <si>
    <t>interest on loan calculated for 9 months at 50% ramp up</t>
  </si>
  <si>
    <t>*OPERATING EXPENSES</t>
  </si>
  <si>
    <t>Management Fees @</t>
  </si>
  <si>
    <t>Selling Price</t>
  </si>
  <si>
    <t>(4)</t>
  </si>
  <si>
    <t>Settlement Cost Upon Sale @</t>
  </si>
  <si>
    <t>Insurance</t>
  </si>
  <si>
    <t>(5)</t>
  </si>
  <si>
    <t>Sales Commission @</t>
  </si>
  <si>
    <t>(6)</t>
  </si>
  <si>
    <t>Real Estate Taxes</t>
  </si>
  <si>
    <t>Alarm Monitoring</t>
  </si>
  <si>
    <t>Gross Profit</t>
  </si>
  <si>
    <t>Repairs</t>
  </si>
  <si>
    <t>EXPENSES</t>
  </si>
  <si>
    <t>Acquisition and Construction</t>
  </si>
  <si>
    <t>Holding Costs</t>
  </si>
  <si>
    <t>Trash Removal</t>
  </si>
  <si>
    <t>Interest on Loan</t>
  </si>
  <si>
    <t>Financing Fee (2%+250)</t>
  </si>
  <si>
    <t>Lawn Care and snow removal</t>
  </si>
  <si>
    <t>Total</t>
  </si>
  <si>
    <t>Water &amp; Sewer</t>
  </si>
  <si>
    <t>PROFITS</t>
  </si>
  <si>
    <t>Net Profit</t>
  </si>
  <si>
    <t>Gas &amp; Electric</t>
  </si>
  <si>
    <t>Rental License</t>
  </si>
  <si>
    <t>Net Margin on Sale</t>
  </si>
  <si>
    <t>Total Operations</t>
  </si>
  <si>
    <t>Net Operating Income</t>
  </si>
  <si>
    <t>Debt Service</t>
  </si>
  <si>
    <t>Net Cash Flow</t>
  </si>
  <si>
    <t>Debt Coverage Ratio</t>
  </si>
  <si>
    <t>Return on Investment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</si>
</sst>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m/dd/yy"/>
    <numFmt numFmtId="165" formatCode="&quot;$&quot;#,##0"/>
    <numFmt numFmtId="166" formatCode="&quot;$&quot;#,##0_);[Red]\(&quot;$&quot;#,##0\)"/>
    <numFmt numFmtId="167" formatCode="&quot;$&quot;#,##0_);\(&quot;$&quot;#,##0\)"/>
    <numFmt numFmtId="168" formatCode="&quot;$&quot;#,##0.00"/>
    <numFmt numFmtId="169" formatCode="_-* #,##0_-;\-* #,##0_-;_-* &quot;-&quot;??_-;_-@"/>
    <numFmt numFmtId="170" formatCode="#,##0;\(#,##0\)"/>
    <numFmt numFmtId="171" formatCode="&quot;$&quot;#,##0.00_);\(&quot;$&quot;#,##0.00\)"/>
  </numFmts>
  <fonts count="40">
    <font>
      <sz val="10.0"/>
      <color rgb="FF000000"/>
      <name val="Arial"/>
    </font>
    <font>
      <sz val="18.0"/>
      <name val="Arial"/>
    </font>
    <font>
      <b/>
      <sz val="18.0"/>
      <color rgb="FFFF0000"/>
      <name val="Arial"/>
    </font>
    <font>
      <b/>
      <sz val="12.0"/>
      <color rgb="FF548135"/>
      <name val="Arial"/>
    </font>
    <font>
      <sz val="10.0"/>
      <name val="Arial"/>
    </font>
    <font>
      <sz val="14.0"/>
      <color rgb="FF000000"/>
      <name val="Arial"/>
    </font>
    <font>
      <b/>
      <sz val="10.0"/>
      <color rgb="FFFF0000"/>
      <name val="Arial"/>
    </font>
    <font/>
    <font>
      <b/>
      <i/>
      <sz val="10.0"/>
      <color rgb="FFFF0000"/>
      <name val="Arial"/>
    </font>
    <font>
      <sz val="14.0"/>
      <name val="Arial"/>
    </font>
    <font>
      <b/>
      <sz val="10.0"/>
      <name val="Arial"/>
    </font>
    <font>
      <sz val="10.0"/>
      <color rgb="FF222222"/>
      <name val="Arial"/>
    </font>
    <font>
      <b/>
      <sz val="18.0"/>
      <name val="Arial"/>
    </font>
    <font>
      <b/>
      <sz val="18.0"/>
      <color rgb="FF6AA84F"/>
      <name val="Arial"/>
    </font>
    <font>
      <sz val="10.0"/>
      <color rgb="FF70AD47"/>
      <name val="Arial"/>
    </font>
    <font>
      <b/>
      <sz val="10.0"/>
      <color rgb="FF6AA84F"/>
      <name val="Arial"/>
    </font>
    <font>
      <b/>
      <i/>
      <sz val="10.0"/>
      <name val="Arial"/>
    </font>
    <font>
      <b/>
      <sz val="11.0"/>
      <color rgb="FF000000"/>
      <name val="Times New Roman"/>
    </font>
    <font>
      <b/>
      <u/>
      <sz val="10.0"/>
      <name val="Arial"/>
    </font>
    <font>
      <sz val="11.0"/>
      <color rgb="FF000000"/>
      <name val="Calibri"/>
    </font>
    <font>
      <b/>
      <sz val="18.0"/>
      <color rgb="FF000000"/>
      <name val="Arial"/>
    </font>
    <font>
      <b/>
      <sz val="10.0"/>
      <color rgb="FF000000"/>
      <name val="Arial"/>
    </font>
    <font>
      <sz val="18.0"/>
      <color rgb="FF000000"/>
      <name val="Arial"/>
    </font>
    <font>
      <sz val="9.0"/>
      <color rgb="FF000000"/>
      <name val="Open Sans"/>
    </font>
    <font>
      <b/>
      <i/>
      <sz val="14.0"/>
      <color rgb="FF000000"/>
      <name val="Arial"/>
    </font>
    <font>
      <sz val="9.0"/>
      <name val="Arial"/>
    </font>
    <font>
      <i/>
      <sz val="9.0"/>
      <color rgb="FF666666"/>
      <name val="Arial"/>
    </font>
    <font>
      <b/>
      <sz val="11.0"/>
      <name val="Times New Roman"/>
    </font>
    <font>
      <b/>
      <u/>
      <sz val="10.0"/>
      <name val="Times New Roman"/>
    </font>
    <font>
      <b/>
      <u/>
      <sz val="10.0"/>
      <name val="Times New Roman"/>
    </font>
    <font>
      <b/>
      <u/>
      <sz val="10.0"/>
      <name val="Arial"/>
    </font>
    <font>
      <b/>
      <u/>
      <sz val="10.0"/>
      <name val="Arial"/>
    </font>
    <font>
      <i/>
      <sz val="10.0"/>
      <name val="Arial"/>
    </font>
    <font>
      <name val="Arial"/>
    </font>
    <font>
      <b/>
      <sz val="10.0"/>
      <name val="Times New Roman"/>
    </font>
    <font>
      <b/>
      <name val="Arial"/>
    </font>
    <font>
      <sz val="10.0"/>
      <color rgb="FFFF0000"/>
      <name val="Arial"/>
    </font>
    <font>
      <b/>
      <u/>
      <sz val="10.0"/>
      <color rgb="FF000000"/>
      <name val="Arial"/>
    </font>
    <font>
      <b/>
      <u/>
      <sz val="10.0"/>
      <name val="Arial"/>
    </font>
    <font>
      <sz val="10.0"/>
      <color rgb="FF6AA84F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BE4D5"/>
        <bgColor rgb="FFFBE4D5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  <fill>
      <patternFill patternType="solid">
        <fgColor rgb="FFE2EFD9"/>
        <bgColor rgb="FFE2EFD9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47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</border>
    <border>
      <top/>
    </border>
    <border>
      <right style="thin">
        <color rgb="FF000000"/>
      </right>
      <top/>
    </border>
    <border>
      <right style="thin">
        <color rgb="FF000000"/>
      </right>
      <top style="thin">
        <color rgb="FF000000"/>
      </top>
    </border>
    <border>
      <left/>
      <bottom/>
    </border>
    <border>
      <bottom/>
    </border>
    <border>
      <right style="thin">
        <color rgb="FF000000"/>
      </right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2" fontId="2" numFmtId="0" xfId="0" applyAlignment="1" applyFill="1" applyFont="1">
      <alignment horizontal="left"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4" numFmtId="164" xfId="0" applyAlignment="1" applyFont="1" applyNumberFormat="1">
      <alignment horizontal="center"/>
    </xf>
    <xf borderId="1" fillId="3" fontId="5" numFmtId="0" xfId="0" applyBorder="1" applyFill="1" applyFont="1"/>
    <xf borderId="2" fillId="3" fontId="0" numFmtId="0" xfId="0" applyBorder="1" applyFont="1"/>
    <xf borderId="3" fillId="3" fontId="0" numFmtId="0" xfId="0" applyBorder="1" applyFont="1"/>
    <xf borderId="4" fillId="0" fontId="5" numFmtId="0" xfId="0" applyBorder="1" applyFont="1"/>
    <xf borderId="5" fillId="0" fontId="0" numFmtId="0" xfId="0" applyBorder="1" applyFont="1"/>
    <xf borderId="6" fillId="3" fontId="6" numFmtId="0" xfId="0" applyAlignment="1" applyBorder="1" applyFont="1">
      <alignment readingOrder="0"/>
    </xf>
    <xf borderId="7" fillId="0" fontId="7" numFmtId="0" xfId="0" applyBorder="1" applyFont="1"/>
    <xf borderId="8" fillId="0" fontId="7" numFmtId="0" xfId="0" applyBorder="1" applyFont="1"/>
    <xf borderId="4" fillId="0" fontId="4" numFmtId="0" xfId="0" applyBorder="1" applyFont="1"/>
    <xf borderId="9" fillId="2" fontId="0" numFmtId="165" xfId="0" applyAlignment="1" applyBorder="1" applyFont="1" applyNumberFormat="1">
      <alignment readingOrder="0"/>
    </xf>
    <xf borderId="4" fillId="0" fontId="8" numFmtId="0" xfId="0" applyAlignment="1" applyBorder="1" applyFont="1">
      <alignment vertical="center"/>
    </xf>
    <xf borderId="10" fillId="4" fontId="8" numFmtId="0" xfId="0" applyAlignment="1" applyBorder="1" applyFill="1" applyFont="1">
      <alignment readingOrder="0" shrinkToFit="0" vertical="center" wrapText="1"/>
    </xf>
    <xf borderId="11" fillId="0" fontId="7" numFmtId="0" xfId="0" applyBorder="1" applyFont="1"/>
    <xf borderId="12" fillId="0" fontId="7" numFmtId="0" xfId="0" applyBorder="1" applyFont="1"/>
    <xf borderId="4" fillId="0" fontId="4" numFmtId="0" xfId="0" applyAlignment="1" applyBorder="1" applyFont="1">
      <alignment readingOrder="0"/>
    </xf>
    <xf borderId="13" fillId="0" fontId="0" numFmtId="165" xfId="0" applyBorder="1" applyFont="1" applyNumberFormat="1"/>
    <xf borderId="4" fillId="0" fontId="8" numFmtId="0" xfId="0" applyAlignment="1" applyBorder="1" applyFont="1">
      <alignment readingOrder="0" vertical="center"/>
    </xf>
    <xf borderId="14" fillId="0" fontId="7" numFmtId="0" xfId="0" applyBorder="1" applyFont="1"/>
    <xf borderId="15" fillId="0" fontId="7" numFmtId="0" xfId="0" applyBorder="1" applyFont="1"/>
    <xf borderId="16" fillId="0" fontId="7" numFmtId="0" xfId="0" applyBorder="1" applyFont="1"/>
    <xf borderId="5" fillId="0" fontId="0" numFmtId="165" xfId="0" applyBorder="1" applyFont="1" applyNumberFormat="1"/>
    <xf borderId="6" fillId="3" fontId="6" numFmtId="49" xfId="0" applyAlignment="1" applyBorder="1" applyFont="1" applyNumberFormat="1">
      <alignment readingOrder="0" vertical="center"/>
    </xf>
    <xf borderId="4" fillId="0" fontId="8" numFmtId="49" xfId="0" applyAlignment="1" applyBorder="1" applyFont="1" applyNumberFormat="1">
      <alignment readingOrder="0" vertical="center"/>
    </xf>
    <xf borderId="14" fillId="2" fontId="4" numFmtId="0" xfId="0" applyAlignment="1" applyBorder="1" applyFont="1">
      <alignment vertical="center"/>
    </xf>
    <xf borderId="4" fillId="0" fontId="0" numFmtId="0" xfId="0" applyBorder="1" applyFont="1"/>
    <xf borderId="5" fillId="0" fontId="4" numFmtId="165" xfId="0" applyBorder="1" applyFont="1" applyNumberFormat="1"/>
    <xf borderId="17" fillId="2" fontId="4" numFmtId="0" xfId="0" applyAlignment="1" applyBorder="1" applyFont="1">
      <alignment vertical="center"/>
    </xf>
    <xf borderId="18" fillId="0" fontId="7" numFmtId="0" xfId="0" applyBorder="1" applyFont="1"/>
    <xf borderId="19" fillId="0" fontId="7" numFmtId="0" xfId="0" applyBorder="1" applyFont="1"/>
    <xf borderId="20" fillId="0" fontId="9" numFmtId="0" xfId="0" applyBorder="1" applyFont="1"/>
    <xf borderId="21" fillId="0" fontId="0" numFmtId="0" xfId="0" applyBorder="1" applyFont="1"/>
    <xf borderId="8" fillId="0" fontId="10" numFmtId="166" xfId="0" applyBorder="1" applyFont="1" applyNumberFormat="1"/>
    <xf borderId="22" fillId="0" fontId="4" numFmtId="0" xfId="0" applyBorder="1" applyFont="1"/>
    <xf borderId="23" fillId="2" fontId="0" numFmtId="165" xfId="0" applyBorder="1" applyFont="1" applyNumberFormat="1"/>
    <xf borderId="4" fillId="0" fontId="11" numFmtId="0" xfId="0" applyAlignment="1" applyBorder="1" applyFont="1">
      <alignment shrinkToFit="0" vertical="center" wrapText="1"/>
    </xf>
    <xf borderId="0" fillId="0" fontId="12" numFmtId="0" xfId="0" applyFont="1"/>
    <xf borderId="0" fillId="0" fontId="13" numFmtId="0" xfId="0" applyFont="1"/>
    <xf borderId="13" fillId="0" fontId="0" numFmtId="0" xfId="0" applyBorder="1" applyFont="1"/>
    <xf borderId="0" fillId="0" fontId="2" numFmtId="0" xfId="0" applyAlignment="1" applyFont="1">
      <alignment horizontal="left"/>
    </xf>
    <xf borderId="0" fillId="0" fontId="14" numFmtId="0" xfId="0" applyFont="1"/>
    <xf borderId="24" fillId="0" fontId="0" numFmtId="0" xfId="0" applyBorder="1" applyFont="1"/>
    <xf borderId="0" fillId="0" fontId="0" numFmtId="164" xfId="0" applyAlignment="1" applyFont="1" applyNumberFormat="1">
      <alignment horizontal="center"/>
    </xf>
    <xf borderId="8" fillId="0" fontId="10" numFmtId="165" xfId="0" applyBorder="1" applyFont="1" applyNumberFormat="1"/>
    <xf borderId="6" fillId="0" fontId="9" numFmtId="0" xfId="0" applyBorder="1" applyFont="1"/>
    <xf borderId="22" fillId="0" fontId="9" numFmtId="0" xfId="0" applyBorder="1" applyFont="1"/>
    <xf borderId="7" fillId="0" fontId="0" numFmtId="0" xfId="0" applyBorder="1" applyFont="1"/>
    <xf borderId="22" fillId="0" fontId="4" numFmtId="165" xfId="0" applyBorder="1" applyFont="1" applyNumberFormat="1"/>
    <xf borderId="0" fillId="0" fontId="4" numFmtId="165" xfId="0" applyFont="1" applyNumberFormat="1"/>
    <xf borderId="0" fillId="0" fontId="15" numFmtId="0" xfId="0" applyFont="1"/>
    <xf borderId="0" fillId="0" fontId="10" numFmtId="0" xfId="0" applyFont="1"/>
    <xf borderId="0" fillId="0" fontId="4" numFmtId="0" xfId="0" applyAlignment="1" applyFont="1">
      <alignment readingOrder="0"/>
    </xf>
    <xf borderId="0" fillId="0" fontId="16" numFmtId="0" xfId="0" applyFont="1"/>
    <xf borderId="0" fillId="0" fontId="4" numFmtId="10" xfId="0" applyFont="1" applyNumberFormat="1"/>
    <xf borderId="5" fillId="0" fontId="17" numFmtId="0" xfId="0" applyBorder="1" applyFont="1"/>
    <xf borderId="1" fillId="5" fontId="17" numFmtId="0" xfId="0" applyBorder="1" applyFill="1" applyFont="1"/>
    <xf borderId="2" fillId="5" fontId="16" numFmtId="0" xfId="0" applyBorder="1" applyFont="1"/>
    <xf borderId="2" fillId="5" fontId="4" numFmtId="0" xfId="0" applyBorder="1" applyFont="1"/>
    <xf borderId="2" fillId="5" fontId="4" numFmtId="164" xfId="0" applyAlignment="1" applyBorder="1" applyFont="1" applyNumberFormat="1">
      <alignment horizontal="center"/>
    </xf>
    <xf borderId="3" fillId="5" fontId="4" numFmtId="0" xfId="0" applyBorder="1" applyFont="1"/>
    <xf borderId="5" fillId="0" fontId="10" numFmtId="0" xfId="0" applyBorder="1" applyFont="1"/>
    <xf borderId="4" fillId="0" fontId="10" numFmtId="0" xfId="0" applyBorder="1" applyFont="1"/>
    <xf borderId="5" fillId="0" fontId="4" numFmtId="0" xfId="0" applyBorder="1" applyFont="1"/>
    <xf borderId="5" fillId="0" fontId="18" numFmtId="0" xfId="0" applyBorder="1" applyFont="1"/>
    <xf borderId="1" fillId="6" fontId="17" numFmtId="0" xfId="0" applyAlignment="1" applyBorder="1" applyFill="1" applyFont="1">
      <alignment vertical="center"/>
    </xf>
    <xf borderId="2" fillId="6" fontId="19" numFmtId="0" xfId="0" applyBorder="1" applyFont="1"/>
    <xf borderId="3" fillId="6" fontId="19" numFmtId="0" xfId="0" applyBorder="1" applyFont="1"/>
    <xf borderId="1" fillId="3" fontId="10" numFmtId="0" xfId="0" applyAlignment="1" applyBorder="1" applyFont="1">
      <alignment readingOrder="0"/>
    </xf>
    <xf borderId="0" fillId="0" fontId="20" numFmtId="0" xfId="0" applyFont="1"/>
    <xf borderId="25" fillId="0" fontId="4" numFmtId="0" xfId="0" applyBorder="1" applyFont="1"/>
    <xf borderId="22" fillId="0" fontId="16" numFmtId="0" xfId="0" applyBorder="1" applyFont="1"/>
    <xf borderId="23" fillId="7" fontId="19" numFmtId="165" xfId="0" applyBorder="1" applyFill="1" applyFont="1" applyNumberFormat="1"/>
    <xf borderId="20" fillId="0" fontId="10" numFmtId="0" xfId="0" applyBorder="1" applyFont="1"/>
    <xf borderId="21" fillId="0" fontId="16" numFmtId="0" xfId="0" applyBorder="1" applyFont="1"/>
    <xf borderId="2" fillId="6" fontId="4" numFmtId="0" xfId="0" applyBorder="1" applyFont="1"/>
    <xf borderId="1" fillId="3" fontId="10" numFmtId="0" xfId="0" applyBorder="1" applyFont="1"/>
    <xf borderId="2" fillId="3" fontId="10" numFmtId="0" xfId="0" applyBorder="1" applyFont="1"/>
    <xf borderId="3" fillId="3" fontId="4" numFmtId="166" xfId="0" applyBorder="1" applyFont="1" applyNumberFormat="1"/>
    <xf borderId="0" fillId="0" fontId="4" numFmtId="3" xfId="0" applyFont="1" applyNumberFormat="1"/>
    <xf borderId="5" fillId="0" fontId="4" numFmtId="167" xfId="0" applyBorder="1" applyFont="1" applyNumberFormat="1"/>
    <xf borderId="0" fillId="0" fontId="4" numFmtId="10" xfId="0" applyAlignment="1" applyFont="1" applyNumberFormat="1">
      <alignment horizontal="left" readingOrder="0"/>
    </xf>
    <xf borderId="3" fillId="3" fontId="4" numFmtId="0" xfId="0" applyBorder="1" applyFont="1"/>
    <xf borderId="25" fillId="0" fontId="10" numFmtId="0" xfId="0" applyBorder="1" applyFont="1"/>
    <xf borderId="7" fillId="0" fontId="4" numFmtId="0" xfId="0" applyBorder="1" applyFont="1"/>
    <xf borderId="8" fillId="0" fontId="10" numFmtId="167" xfId="0" applyBorder="1" applyFont="1" applyNumberFormat="1"/>
    <xf borderId="5" fillId="0" fontId="4" numFmtId="9" xfId="0" applyBorder="1" applyFont="1" applyNumberFormat="1"/>
    <xf borderId="1" fillId="8" fontId="21" numFmtId="0" xfId="0" applyBorder="1" applyFill="1" applyFont="1"/>
    <xf borderId="2" fillId="8" fontId="19" numFmtId="0" xfId="0" applyBorder="1" applyFont="1"/>
    <xf borderId="3" fillId="8" fontId="19" numFmtId="0" xfId="0" applyBorder="1" applyFont="1"/>
    <xf borderId="5" fillId="0" fontId="4" numFmtId="0" xfId="0" applyAlignment="1" applyBorder="1" applyFont="1">
      <alignment readingOrder="0"/>
    </xf>
    <xf borderId="22" fillId="0" fontId="0" numFmtId="0" xfId="0" applyBorder="1" applyFont="1"/>
    <xf borderId="22" fillId="0" fontId="0" numFmtId="9" xfId="0" applyAlignment="1" applyBorder="1" applyFont="1" applyNumberFormat="1">
      <alignment horizontal="left"/>
    </xf>
    <xf borderId="13" fillId="0" fontId="0" numFmtId="167" xfId="0" applyBorder="1" applyFont="1" applyNumberFormat="1"/>
    <xf borderId="0" fillId="0" fontId="22" numFmtId="0" xfId="0" applyFont="1"/>
    <xf borderId="26" fillId="9" fontId="10" numFmtId="0" xfId="0" applyAlignment="1" applyBorder="1" applyFill="1" applyFont="1">
      <alignment readingOrder="0"/>
    </xf>
    <xf borderId="25" fillId="0" fontId="6" numFmtId="0" xfId="0" applyAlignment="1" applyBorder="1" applyFont="1">
      <alignment readingOrder="0"/>
    </xf>
    <xf borderId="22" fillId="0" fontId="7" numFmtId="0" xfId="0" applyBorder="1" applyFont="1"/>
    <xf borderId="13" fillId="9" fontId="4" numFmtId="0" xfId="0" applyBorder="1" applyFont="1"/>
    <xf borderId="13" fillId="0" fontId="7" numFmtId="0" xfId="0" applyBorder="1" applyFont="1"/>
    <xf borderId="5" fillId="0" fontId="4" numFmtId="9" xfId="0" applyAlignment="1" applyBorder="1" applyFont="1" applyNumberFormat="1">
      <alignment readingOrder="0"/>
    </xf>
    <xf borderId="13" fillId="0" fontId="10" numFmtId="167" xfId="0" applyBorder="1" applyFont="1" applyNumberFormat="1"/>
    <xf borderId="25" fillId="0" fontId="4" numFmtId="0" xfId="0" applyAlignment="1" applyBorder="1" applyFont="1">
      <alignment readingOrder="0"/>
    </xf>
    <xf borderId="13" fillId="0" fontId="4" numFmtId="9" xfId="0" applyAlignment="1" applyBorder="1" applyFont="1" applyNumberFormat="1">
      <alignment readingOrder="0"/>
    </xf>
    <xf borderId="4" fillId="10" fontId="23" numFmtId="0" xfId="0" applyBorder="1" applyFill="1" applyFont="1"/>
    <xf borderId="5" fillId="0" fontId="7" numFmtId="0" xfId="0" applyBorder="1" applyFont="1"/>
    <xf borderId="0" fillId="0" fontId="7" numFmtId="0" xfId="0" applyAlignment="1" applyFont="1">
      <alignment readingOrder="0"/>
    </xf>
    <xf borderId="4" fillId="10" fontId="23" numFmtId="0" xfId="0" applyAlignment="1" applyBorder="1" applyFont="1">
      <alignment readingOrder="0"/>
    </xf>
    <xf borderId="20" fillId="10" fontId="23" numFmtId="0" xfId="0" applyBorder="1" applyFont="1"/>
    <xf borderId="21" fillId="0" fontId="7" numFmtId="0" xfId="0" applyBorder="1" applyFont="1"/>
    <xf borderId="5" fillId="0" fontId="4" numFmtId="165" xfId="0" applyBorder="1" applyFont="1" applyNumberFormat="1"/>
    <xf borderId="24" fillId="0" fontId="7" numFmtId="0" xfId="0" applyBorder="1" applyFont="1"/>
    <xf borderId="0" fillId="0" fontId="24" numFmtId="0" xfId="0" applyAlignment="1" applyFont="1">
      <alignment readingOrder="0"/>
    </xf>
    <xf borderId="5" fillId="0" fontId="4" numFmtId="10" xfId="0" applyBorder="1" applyFont="1" applyNumberFormat="1"/>
    <xf borderId="27" fillId="0" fontId="0" numFmtId="0" xfId="0" applyBorder="1" applyFont="1"/>
    <xf borderId="28" fillId="0" fontId="21" numFmtId="0" xfId="0" applyAlignment="1" applyBorder="1" applyFont="1">
      <alignment horizontal="center"/>
    </xf>
    <xf borderId="0" fillId="0" fontId="4" numFmtId="0" xfId="0" applyAlignment="1" applyFont="1">
      <alignment horizontal="left" readingOrder="0"/>
    </xf>
    <xf borderId="29" fillId="0" fontId="21" numFmtId="0" xfId="0" applyAlignment="1" applyBorder="1" applyFont="1">
      <alignment horizontal="center" readingOrder="0" shrinkToFit="0" wrapText="1"/>
    </xf>
    <xf borderId="20" fillId="0" fontId="4" numFmtId="0" xfId="0" applyBorder="1" applyFont="1"/>
    <xf borderId="24" fillId="0" fontId="4" numFmtId="0" xfId="0" applyBorder="1" applyFont="1"/>
    <xf borderId="5" fillId="0" fontId="4" numFmtId="10" xfId="0" applyAlignment="1" applyBorder="1" applyFont="1" applyNumberFormat="1">
      <alignment readingOrder="0"/>
    </xf>
    <xf borderId="6" fillId="0" fontId="10" numFmtId="0" xfId="0" applyBorder="1" applyFont="1"/>
    <xf borderId="20" fillId="0" fontId="4" numFmtId="0" xfId="0" applyAlignment="1" applyBorder="1" applyFont="1">
      <alignment readingOrder="0"/>
    </xf>
    <xf borderId="24" fillId="0" fontId="4" numFmtId="0" xfId="0" applyAlignment="1" applyBorder="1" applyFont="1">
      <alignment readingOrder="0"/>
    </xf>
    <xf borderId="0" fillId="0" fontId="4" numFmtId="165" xfId="0" applyFont="1" applyNumberFormat="1"/>
    <xf borderId="6" fillId="0" fontId="4" numFmtId="0" xfId="0" applyAlignment="1" applyBorder="1" applyFont="1">
      <alignment readingOrder="0"/>
    </xf>
    <xf borderId="8" fillId="11" fontId="4" numFmtId="165" xfId="0" applyAlignment="1" applyBorder="1" applyFill="1" applyFont="1" applyNumberFormat="1">
      <alignment readingOrder="0"/>
    </xf>
    <xf borderId="2" fillId="3" fontId="4" numFmtId="0" xfId="0" applyBorder="1" applyFont="1"/>
    <xf borderId="30" fillId="3" fontId="6" numFmtId="0" xfId="0" applyAlignment="1" applyBorder="1" applyFont="1">
      <alignment readingOrder="0"/>
    </xf>
    <xf borderId="31" fillId="3" fontId="4" numFmtId="0" xfId="0" applyBorder="1" applyFont="1"/>
    <xf borderId="32" fillId="3" fontId="4" numFmtId="0" xfId="0" applyBorder="1" applyFont="1"/>
    <xf borderId="25" fillId="0" fontId="8" numFmtId="0" xfId="0" applyAlignment="1" applyBorder="1" applyFont="1">
      <alignment horizontal="left" readingOrder="0" shrinkToFit="0" vertical="top" wrapText="1"/>
    </xf>
    <xf borderId="33" fillId="3" fontId="10" numFmtId="0" xfId="0" applyBorder="1" applyFont="1"/>
    <xf borderId="34" fillId="3" fontId="4" numFmtId="0" xfId="0" applyBorder="1" applyFont="1"/>
    <xf borderId="35" fillId="3" fontId="4" numFmtId="0" xfId="0" applyBorder="1" applyFont="1"/>
    <xf borderId="23" fillId="7" fontId="4" numFmtId="165" xfId="0" applyAlignment="1" applyBorder="1" applyFont="1" applyNumberFormat="1">
      <alignment readingOrder="0"/>
    </xf>
    <xf borderId="4" fillId="0" fontId="7" numFmtId="0" xfId="0" applyBorder="1" applyFont="1"/>
    <xf borderId="0" fillId="0" fontId="4" numFmtId="9" xfId="0" applyAlignment="1" applyFont="1" applyNumberFormat="1">
      <alignment horizontal="left" readingOrder="0"/>
    </xf>
    <xf borderId="23" fillId="7" fontId="4" numFmtId="165" xfId="0" applyBorder="1" applyFont="1" applyNumberFormat="1"/>
    <xf borderId="5" fillId="0" fontId="4" numFmtId="167" xfId="0" applyAlignment="1" applyBorder="1" applyFont="1" applyNumberFormat="1">
      <alignment readingOrder="0"/>
    </xf>
    <xf borderId="5" fillId="11" fontId="4" numFmtId="167" xfId="0" applyAlignment="1" applyBorder="1" applyFont="1" applyNumberFormat="1">
      <alignment readingOrder="0"/>
    </xf>
    <xf borderId="5" fillId="0" fontId="0" numFmtId="167" xfId="0" applyAlignment="1" applyBorder="1" applyFont="1" applyNumberFormat="1">
      <alignment horizontal="right"/>
    </xf>
    <xf borderId="36" fillId="11" fontId="4" numFmtId="167" xfId="0" applyAlignment="1" applyBorder="1" applyFont="1" applyNumberFormat="1">
      <alignment readingOrder="0"/>
    </xf>
    <xf borderId="37" fillId="0" fontId="21" numFmtId="0" xfId="0" applyBorder="1" applyFont="1"/>
    <xf borderId="23" fillId="11" fontId="0" numFmtId="165" xfId="0" applyBorder="1" applyFont="1" applyNumberFormat="1"/>
    <xf borderId="8" fillId="0" fontId="4" numFmtId="165" xfId="0" applyBorder="1" applyFont="1" applyNumberFormat="1"/>
    <xf borderId="0" fillId="0" fontId="10" numFmtId="167" xfId="0" applyFont="1" applyNumberFormat="1"/>
    <xf borderId="0" fillId="0" fontId="25" numFmtId="0" xfId="0" applyAlignment="1" applyFont="1">
      <alignment readingOrder="0" shrinkToFit="0" wrapText="1"/>
    </xf>
    <xf borderId="0" fillId="0" fontId="4" numFmtId="168" xfId="0" applyFont="1" applyNumberFormat="1"/>
    <xf borderId="20" fillId="0" fontId="7" numFmtId="0" xfId="0" applyBorder="1" applyFont="1"/>
    <xf borderId="23" fillId="12" fontId="0" numFmtId="0" xfId="0" applyBorder="1" applyFill="1" applyFont="1"/>
    <xf borderId="38" fillId="12" fontId="0" numFmtId="0" xfId="0" applyBorder="1" applyFont="1"/>
    <xf borderId="0" fillId="0" fontId="26" numFmtId="0" xfId="0" applyAlignment="1" applyFont="1">
      <alignment readingOrder="0" shrinkToFit="0" wrapText="1"/>
    </xf>
    <xf borderId="39" fillId="0" fontId="0" numFmtId="0" xfId="0" applyBorder="1" applyFont="1"/>
    <xf borderId="0" fillId="0" fontId="27" numFmtId="0" xfId="0" applyFont="1"/>
    <xf borderId="40" fillId="12" fontId="0" numFmtId="0" xfId="0" applyBorder="1" applyFont="1"/>
    <xf borderId="41" fillId="12" fontId="0" numFmtId="0" xfId="0" applyBorder="1" applyFont="1"/>
    <xf borderId="21" fillId="0" fontId="4" numFmtId="0" xfId="0" applyBorder="1" applyFont="1"/>
    <xf borderId="28" fillId="0" fontId="21" numFmtId="0" xfId="0" applyAlignment="1" applyBorder="1" applyFont="1">
      <alignment horizontal="center" readingOrder="0"/>
    </xf>
    <xf borderId="1" fillId="13" fontId="27" numFmtId="0" xfId="0" applyBorder="1" applyFill="1" applyFont="1"/>
    <xf borderId="2" fillId="13" fontId="4" numFmtId="0" xfId="0" applyBorder="1" applyFont="1"/>
    <xf borderId="3" fillId="13" fontId="4" numFmtId="0" xfId="0" applyBorder="1" applyFont="1"/>
    <xf borderId="22" fillId="0" fontId="4" numFmtId="10" xfId="0" applyBorder="1" applyFont="1" applyNumberFormat="1"/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5" fillId="0" fontId="4" numFmtId="0" xfId="0" applyAlignment="1" applyBorder="1" applyFont="1">
      <alignment horizontal="center"/>
    </xf>
    <xf borderId="0" fillId="0" fontId="28" numFmtId="0" xfId="0" applyFont="1"/>
    <xf borderId="4" fillId="0" fontId="29" numFmtId="0" xfId="0" applyBorder="1" applyFont="1"/>
    <xf borderId="23" fillId="0" fontId="4" numFmtId="0" xfId="0" applyAlignment="1" applyBorder="1" applyFont="1">
      <alignment horizontal="center" readingOrder="0"/>
    </xf>
    <xf borderId="23" fillId="0" fontId="4" numFmtId="0" xfId="0" applyAlignment="1" applyBorder="1" applyFont="1">
      <alignment horizontal="center"/>
    </xf>
    <xf borderId="24" fillId="0" fontId="4" numFmtId="0" xfId="0" applyAlignment="1" applyBorder="1" applyFont="1">
      <alignment horizontal="right"/>
    </xf>
    <xf borderId="20" fillId="0" fontId="0" numFmtId="0" xfId="0" applyBorder="1" applyFont="1"/>
    <xf borderId="6" fillId="0" fontId="21" numFmtId="0" xfId="0" applyBorder="1" applyFont="1"/>
    <xf borderId="6" fillId="0" fontId="4" numFmtId="0" xfId="0" applyAlignment="1" applyBorder="1" applyFont="1">
      <alignment horizontal="center"/>
    </xf>
    <xf borderId="0" fillId="0" fontId="30" numFmtId="0" xfId="0" applyFont="1"/>
    <xf borderId="4" fillId="0" fontId="31" numFmtId="0" xfId="0" applyBorder="1" applyFont="1"/>
    <xf borderId="42" fillId="0" fontId="32" numFmtId="0" xfId="0" applyAlignment="1" applyBorder="1" applyFont="1">
      <alignment horizontal="center"/>
    </xf>
    <xf borderId="42" fillId="0" fontId="4" numFmtId="169" xfId="0" applyBorder="1" applyFont="1" applyNumberFormat="1"/>
    <xf borderId="4" fillId="0" fontId="4" numFmtId="169" xfId="0" applyBorder="1" applyFont="1" applyNumberFormat="1"/>
    <xf borderId="42" fillId="0" fontId="4" numFmtId="167" xfId="0" applyBorder="1" applyFont="1" applyNumberFormat="1"/>
    <xf borderId="8" fillId="0" fontId="21" numFmtId="167" xfId="0" applyBorder="1" applyFont="1" applyNumberFormat="1"/>
    <xf borderId="42" fillId="0" fontId="33" numFmtId="167" xfId="0" applyAlignment="1" applyBorder="1" applyFont="1" applyNumberFormat="1">
      <alignment horizontal="right" vertical="bottom"/>
    </xf>
    <xf borderId="21" fillId="0" fontId="10" numFmtId="167" xfId="0" applyBorder="1" applyFont="1" applyNumberFormat="1"/>
    <xf borderId="5" fillId="0" fontId="33" numFmtId="167" xfId="0" applyAlignment="1" applyBorder="1" applyFont="1" applyNumberFormat="1">
      <alignment horizontal="right" vertical="bottom"/>
    </xf>
    <xf borderId="33" fillId="14" fontId="34" numFmtId="0" xfId="0" applyBorder="1" applyFill="1" applyFont="1"/>
    <xf borderId="0" fillId="0" fontId="4" numFmtId="9" xfId="0" applyAlignment="1" applyFont="1" applyNumberFormat="1">
      <alignment horizontal="left"/>
    </xf>
    <xf borderId="34" fillId="14" fontId="10" numFmtId="0" xfId="0" applyBorder="1" applyFont="1"/>
    <xf borderId="34" fillId="14" fontId="4" numFmtId="0" xfId="0" applyBorder="1" applyFont="1"/>
    <xf borderId="1" fillId="8" fontId="6" numFmtId="0" xfId="0" applyBorder="1" applyFont="1"/>
    <xf borderId="42" fillId="0" fontId="10" numFmtId="167" xfId="0" applyBorder="1" applyFont="1" applyNumberFormat="1"/>
    <xf borderId="25" fillId="0" fontId="0" numFmtId="0" xfId="0" applyBorder="1" applyFont="1"/>
    <xf borderId="42" fillId="0" fontId="35" numFmtId="167" xfId="0" applyAlignment="1" applyBorder="1" applyFont="1" applyNumberFormat="1">
      <alignment horizontal="right" vertical="bottom"/>
    </xf>
    <xf borderId="25" fillId="0" fontId="8" numFmtId="0" xfId="0" applyBorder="1" applyFont="1"/>
    <xf borderId="5" fillId="0" fontId="35" numFmtId="167" xfId="0" applyAlignment="1" applyBorder="1" applyFont="1" applyNumberFormat="1">
      <alignment horizontal="right" vertical="bottom"/>
    </xf>
    <xf borderId="34" fillId="12" fontId="0" numFmtId="0" xfId="0" applyBorder="1" applyFont="1"/>
    <xf borderId="35" fillId="12" fontId="0" numFmtId="0" xfId="0" applyBorder="1" applyFont="1"/>
    <xf borderId="0" fillId="0" fontId="36" numFmtId="0" xfId="0" applyFont="1"/>
    <xf borderId="4" fillId="0" fontId="37" numFmtId="0" xfId="0" applyBorder="1" applyFont="1"/>
    <xf borderId="4" fillId="0" fontId="36" numFmtId="0" xfId="0" applyBorder="1" applyFont="1"/>
    <xf borderId="4" fillId="0" fontId="4" numFmtId="167" xfId="0" applyBorder="1" applyFont="1" applyNumberFormat="1"/>
    <xf borderId="4" fillId="0" fontId="8" numFmtId="0" xfId="0" applyBorder="1" applyFont="1"/>
    <xf borderId="4" fillId="0" fontId="38" numFmtId="0" xfId="0" applyAlignment="1" applyBorder="1" applyFont="1">
      <alignment readingOrder="0"/>
    </xf>
    <xf borderId="43" fillId="12" fontId="0" numFmtId="0" xfId="0" applyBorder="1" applyFont="1"/>
    <xf borderId="36" fillId="12" fontId="0" numFmtId="0" xfId="0" applyBorder="1" applyFont="1"/>
    <xf borderId="4" fillId="0" fontId="4" numFmtId="0" xfId="0" applyAlignment="1" applyBorder="1" applyFont="1">
      <alignment horizontal="center"/>
    </xf>
    <xf borderId="4" fillId="0" fontId="4" numFmtId="165" xfId="0" applyBorder="1" applyFont="1" applyNumberFormat="1"/>
    <xf borderId="0" fillId="0" fontId="4" numFmtId="9" xfId="0" applyFont="1" applyNumberFormat="1"/>
    <xf borderId="23" fillId="7" fontId="4" numFmtId="167" xfId="0" applyAlignment="1" applyBorder="1" applyFont="1" applyNumberFormat="1">
      <alignment readingOrder="0"/>
    </xf>
    <xf borderId="0" fillId="0" fontId="4" numFmtId="170" xfId="0" applyFont="1" applyNumberFormat="1"/>
    <xf borderId="4" fillId="0" fontId="4" numFmtId="168" xfId="0" applyBorder="1" applyFont="1" applyNumberFormat="1"/>
    <xf borderId="20" fillId="0" fontId="8" numFmtId="0" xfId="0" applyBorder="1" applyFont="1"/>
    <xf borderId="44" fillId="12" fontId="0" numFmtId="0" xfId="0" applyBorder="1" applyFont="1"/>
    <xf borderId="45" fillId="12" fontId="0" numFmtId="0" xfId="0" applyBorder="1" applyFont="1"/>
    <xf borderId="23" fillId="7" fontId="4" numFmtId="167" xfId="0" applyBorder="1" applyFont="1" applyNumberFormat="1"/>
    <xf borderId="22" fillId="0" fontId="10" numFmtId="165" xfId="0" applyBorder="1" applyFont="1" applyNumberFormat="1"/>
    <xf borderId="4" fillId="0" fontId="10" numFmtId="165" xfId="0" applyBorder="1" applyFont="1" applyNumberFormat="1"/>
    <xf borderId="0" fillId="0" fontId="10" numFmtId="165" xfId="0" applyFont="1" applyNumberFormat="1"/>
    <xf borderId="0" fillId="0" fontId="0" numFmtId="167" xfId="0" applyFont="1" applyNumberFormat="1"/>
    <xf borderId="0" fillId="0" fontId="21" numFmtId="167" xfId="0" applyFont="1" applyNumberFormat="1"/>
    <xf borderId="22" fillId="0" fontId="21" numFmtId="165" xfId="0" applyBorder="1" applyFont="1" applyNumberFormat="1"/>
    <xf borderId="4" fillId="0" fontId="21" numFmtId="165" xfId="0" applyBorder="1" applyFont="1" applyNumberFormat="1"/>
    <xf borderId="0" fillId="0" fontId="21" numFmtId="10" xfId="0" applyFont="1" applyNumberFormat="1"/>
    <xf borderId="0" fillId="0" fontId="21" numFmtId="171" xfId="0" applyFont="1" applyNumberFormat="1"/>
    <xf borderId="0" fillId="0" fontId="0" numFmtId="9" xfId="0" applyFont="1" applyNumberFormat="1"/>
    <xf borderId="4" fillId="0" fontId="21" numFmtId="10" xfId="0" applyBorder="1" applyFont="1" applyNumberFormat="1"/>
    <xf borderId="4" fillId="0" fontId="21" numFmtId="0" xfId="0" applyBorder="1" applyFont="1"/>
    <xf borderId="0" fillId="0" fontId="0" numFmtId="2" xfId="0" applyFont="1" applyNumberFormat="1"/>
    <xf borderId="0" fillId="0" fontId="0" numFmtId="10" xfId="0" applyFont="1" applyNumberFormat="1"/>
    <xf borderId="22" fillId="0" fontId="21" numFmtId="0" xfId="0" applyBorder="1" applyFont="1"/>
    <xf borderId="22" fillId="0" fontId="0" numFmtId="9" xfId="0" applyBorder="1" applyFont="1" applyNumberFormat="1"/>
    <xf borderId="0" fillId="0" fontId="32" numFmtId="0" xfId="0" applyFont="1"/>
    <xf borderId="42" fillId="0" fontId="10" numFmtId="4" xfId="0" applyBorder="1" applyFont="1" applyNumberFormat="1"/>
    <xf borderId="42" fillId="0" fontId="35" numFmtId="4" xfId="0" applyAlignment="1" applyBorder="1" applyFont="1" applyNumberFormat="1">
      <alignment horizontal="center" vertical="bottom"/>
    </xf>
    <xf borderId="0" fillId="0" fontId="4" numFmtId="169" xfId="0" applyFont="1" applyNumberFormat="1"/>
    <xf borderId="5" fillId="0" fontId="35" numFmtId="4" xfId="0" applyAlignment="1" applyBorder="1" applyFont="1" applyNumberFormat="1">
      <alignment horizontal="center" vertical="bottom"/>
    </xf>
    <xf borderId="0" fillId="0" fontId="32" numFmtId="0" xfId="0" applyAlignment="1" applyFont="1">
      <alignment horizontal="center"/>
    </xf>
    <xf borderId="0" fillId="0" fontId="4" numFmtId="167" xfId="0" applyFont="1" applyNumberFormat="1"/>
    <xf borderId="42" fillId="0" fontId="10" numFmtId="10" xfId="0" applyBorder="1" applyFont="1" applyNumberFormat="1"/>
    <xf borderId="42" fillId="0" fontId="4" numFmtId="165" xfId="0" applyBorder="1" applyFont="1" applyNumberFormat="1"/>
    <xf borderId="46" fillId="0" fontId="35" numFmtId="10" xfId="0" applyAlignment="1" applyBorder="1" applyFont="1" applyNumberFormat="1">
      <alignment horizontal="right" vertical="bottom"/>
    </xf>
    <xf borderId="0" fillId="0" fontId="39" numFmtId="9" xfId="0" applyAlignment="1" applyFont="1" applyNumberFormat="1">
      <alignment horizontal="left"/>
    </xf>
    <xf borderId="24" fillId="0" fontId="35" numFmtId="10" xfId="0" applyAlignment="1" applyBorder="1" applyFont="1" applyNumberFormat="1">
      <alignment horizontal="right" vertical="bottom"/>
    </xf>
    <xf borderId="0" fillId="0" fontId="39" numFmtId="167" xfId="0" applyFont="1" applyNumberFormat="1"/>
    <xf borderId="0" fillId="0" fontId="4" numFmtId="171" xfId="0" applyFont="1" applyNumberFormat="1"/>
    <xf borderId="0" fillId="0" fontId="10" numFmtId="4" xfId="0" applyFont="1" applyNumberFormat="1"/>
    <xf borderId="0" fillId="0" fontId="10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18.43"/>
    <col customWidth="1" min="3" max="3" width="12.86"/>
    <col customWidth="1" min="4" max="4" width="8.71"/>
    <col customWidth="1" min="5" max="5" width="7.86"/>
    <col customWidth="1" min="6" max="6" width="11.57"/>
    <col customWidth="1" min="7" max="7" width="7.57"/>
    <col customWidth="1" min="8" max="8" width="13.86"/>
    <col customWidth="1" min="9" max="9" width="4.57"/>
    <col customWidth="1" min="10" max="11" width="17.29"/>
    <col customWidth="1" min="12" max="12" width="13.14"/>
    <col customWidth="1" min="13" max="13" width="13.86"/>
  </cols>
  <sheetData>
    <row r="1" ht="23.25" customHeight="1">
      <c r="A1" s="1"/>
      <c r="B1" s="2" t="s">
        <v>0</v>
      </c>
      <c r="C1" s="2"/>
      <c r="D1" s="1"/>
      <c r="E1" s="1"/>
      <c r="F1" s="1"/>
      <c r="G1" s="1"/>
      <c r="H1" s="1"/>
    </row>
    <row r="2" ht="23.25" customHeight="1">
      <c r="A2" s="1"/>
      <c r="B2" s="3" t="s">
        <v>1</v>
      </c>
      <c r="H2" s="1"/>
      <c r="I2" s="4" t="s">
        <v>2</v>
      </c>
    </row>
    <row r="3" ht="23.25" customHeight="1">
      <c r="A3" s="1"/>
      <c r="B3" s="2"/>
      <c r="C3" s="2"/>
      <c r="D3" s="1"/>
      <c r="E3" s="1"/>
      <c r="F3" s="1"/>
      <c r="G3" s="5" t="s">
        <v>3</v>
      </c>
      <c r="H3" s="6">
        <f>NOW()</f>
        <v>43445.40427</v>
      </c>
    </row>
    <row r="4" ht="12.75" customHeight="1">
      <c r="A4" s="1"/>
      <c r="B4" s="1"/>
      <c r="C4" s="1"/>
      <c r="D4" s="1"/>
      <c r="E4" s="1"/>
      <c r="F4" s="1"/>
      <c r="G4" s="1"/>
      <c r="H4" s="1"/>
    </row>
    <row r="5" ht="17.25" customHeight="1">
      <c r="A5" s="1"/>
      <c r="B5" s="7" t="s">
        <v>4</v>
      </c>
      <c r="C5" s="8"/>
      <c r="D5" s="8"/>
      <c r="E5" s="8"/>
      <c r="F5" s="9"/>
      <c r="G5" s="1"/>
      <c r="H5" s="1"/>
    </row>
    <row r="6" ht="13.5" customHeight="1">
      <c r="A6" s="1"/>
      <c r="B6" s="10"/>
      <c r="C6" s="1"/>
      <c r="D6" s="1"/>
      <c r="E6" s="1"/>
      <c r="F6" s="11"/>
      <c r="G6" s="1"/>
      <c r="H6" s="1"/>
      <c r="I6" s="12" t="s">
        <v>5</v>
      </c>
      <c r="J6" s="13"/>
      <c r="K6" s="13"/>
      <c r="L6" s="13"/>
      <c r="M6" s="14"/>
    </row>
    <row r="7">
      <c r="A7" s="1"/>
      <c r="B7" s="15" t="s">
        <v>6</v>
      </c>
      <c r="C7" s="1"/>
      <c r="D7" s="1"/>
      <c r="E7" s="1"/>
      <c r="F7" s="16">
        <v>0.0</v>
      </c>
      <c r="G7" s="1"/>
      <c r="H7" s="1"/>
      <c r="I7" s="17" t="s">
        <v>7</v>
      </c>
      <c r="J7" s="18" t="s">
        <v>8</v>
      </c>
      <c r="K7" s="19"/>
      <c r="L7" s="19"/>
      <c r="M7" s="20"/>
    </row>
    <row r="8" ht="14.25" customHeight="1">
      <c r="A8" s="1"/>
      <c r="B8" s="21" t="s">
        <v>9</v>
      </c>
      <c r="C8" s="1"/>
      <c r="D8" s="1"/>
      <c r="E8" s="1"/>
      <c r="F8" s="22">
        <f>F7*0.0514</f>
        <v>0</v>
      </c>
      <c r="G8" s="1"/>
      <c r="H8" s="1"/>
      <c r="I8" s="23" t="s">
        <v>10</v>
      </c>
      <c r="J8" s="24"/>
      <c r="K8" s="25"/>
      <c r="L8" s="25"/>
      <c r="M8" s="26"/>
    </row>
    <row r="9" ht="15.75" customHeight="1">
      <c r="A9" s="1"/>
      <c r="B9" s="15" t="s">
        <v>11</v>
      </c>
      <c r="C9" s="1"/>
      <c r="D9" s="1"/>
      <c r="E9" s="1"/>
      <c r="F9" s="27">
        <f>(((F7+F8+F40)*0.85)*0.02)+275+1500</f>
        <v>1775</v>
      </c>
      <c r="G9" s="1"/>
      <c r="H9" s="1"/>
      <c r="I9" s="28" t="s">
        <v>12</v>
      </c>
      <c r="J9" s="13"/>
      <c r="K9" s="13"/>
      <c r="L9" s="13"/>
      <c r="M9" s="14"/>
    </row>
    <row r="10" ht="13.5" customHeight="1">
      <c r="A10" s="1"/>
      <c r="B10" s="15" t="s">
        <v>13</v>
      </c>
      <c r="C10" s="1"/>
      <c r="D10" s="1"/>
      <c r="E10" s="1"/>
      <c r="F10" s="27"/>
      <c r="G10" s="1"/>
      <c r="H10" s="1"/>
      <c r="I10" s="29" t="s">
        <v>7</v>
      </c>
      <c r="J10" s="30"/>
      <c r="K10" s="25"/>
      <c r="L10" s="25"/>
      <c r="M10" s="26"/>
    </row>
    <row r="11" ht="15.75" customHeight="1">
      <c r="A11" s="1"/>
      <c r="B11" s="31"/>
      <c r="C11" s="1"/>
      <c r="D11" s="1"/>
      <c r="E11" s="1"/>
      <c r="F11" s="32"/>
      <c r="G11" s="1"/>
      <c r="H11" s="1"/>
      <c r="I11" s="29" t="s">
        <v>14</v>
      </c>
      <c r="J11" s="33"/>
      <c r="K11" s="34"/>
      <c r="L11" s="34"/>
      <c r="M11" s="35"/>
    </row>
    <row r="12" ht="13.5" customHeight="1">
      <c r="A12" s="1"/>
      <c r="B12" s="31"/>
      <c r="C12" s="1"/>
      <c r="D12" s="1"/>
      <c r="E12" s="1"/>
      <c r="F12" s="11"/>
      <c r="G12" s="1"/>
      <c r="H12" s="1"/>
      <c r="I12" s="29" t="s">
        <v>15</v>
      </c>
      <c r="J12" s="33"/>
      <c r="K12" s="34"/>
      <c r="L12" s="34"/>
      <c r="M12" s="35"/>
    </row>
    <row r="13" ht="18.0" customHeight="1">
      <c r="A13" s="1"/>
      <c r="B13" s="36" t="s">
        <v>16</v>
      </c>
      <c r="C13" s="37"/>
      <c r="D13" s="37"/>
      <c r="E13" s="37"/>
      <c r="F13" s="38">
        <f>SUM(F7:F10)</f>
        <v>1775</v>
      </c>
      <c r="G13" s="1"/>
      <c r="H13" s="1"/>
      <c r="I13" s="39"/>
      <c r="J13" s="39"/>
      <c r="K13" s="39"/>
      <c r="L13" s="39"/>
      <c r="M13" s="39"/>
    </row>
    <row r="14" ht="12.75" customHeight="1">
      <c r="A14" s="1"/>
      <c r="B14" s="1"/>
      <c r="C14" s="1"/>
      <c r="D14" s="1"/>
      <c r="E14" s="1"/>
      <c r="F14" s="1"/>
      <c r="G14" s="1"/>
      <c r="H14" s="1"/>
    </row>
    <row r="15" ht="12.75" customHeight="1">
      <c r="A15" s="1"/>
      <c r="B15" s="1"/>
      <c r="C15" s="1"/>
      <c r="D15" s="1"/>
      <c r="E15" s="1"/>
      <c r="F15" s="1"/>
      <c r="G15" s="1"/>
      <c r="H15" s="1"/>
    </row>
    <row r="16" ht="22.5" customHeight="1">
      <c r="A16" s="1"/>
      <c r="B16" s="7" t="s">
        <v>17</v>
      </c>
      <c r="C16" s="8"/>
      <c r="D16" s="8"/>
      <c r="E16" s="8"/>
      <c r="F16" s="9"/>
      <c r="G16" s="1"/>
      <c r="H16" s="1"/>
    </row>
    <row r="17" ht="12.75" customHeight="1">
      <c r="A17" s="1"/>
      <c r="B17" s="31"/>
      <c r="C17" s="1"/>
      <c r="D17" s="1"/>
      <c r="E17" s="1"/>
      <c r="F17" s="11"/>
      <c r="G17" s="1"/>
      <c r="H17" s="1"/>
    </row>
    <row r="18" ht="12.75" customHeight="1">
      <c r="A18" s="1"/>
      <c r="B18" s="15" t="s">
        <v>18</v>
      </c>
      <c r="C18" s="1"/>
      <c r="D18" s="1"/>
      <c r="E18" s="1"/>
      <c r="F18" s="40">
        <v>0.0</v>
      </c>
      <c r="G18" s="1"/>
      <c r="H18" s="1"/>
    </row>
    <row r="19" ht="12.75" customHeight="1">
      <c r="A19" s="1"/>
      <c r="B19" s="15" t="s">
        <v>19</v>
      </c>
      <c r="C19" s="1"/>
      <c r="D19" s="1"/>
      <c r="E19" s="1"/>
      <c r="F19" s="40">
        <v>0.0</v>
      </c>
      <c r="G19" s="1"/>
      <c r="H19" s="1"/>
    </row>
    <row r="20" ht="12.75" customHeight="1">
      <c r="A20" s="1"/>
      <c r="B20" s="15" t="s">
        <v>20</v>
      </c>
      <c r="C20" s="1"/>
      <c r="D20" s="1"/>
      <c r="E20" s="1"/>
      <c r="F20" s="40">
        <v>0.0</v>
      </c>
      <c r="G20" s="1"/>
      <c r="H20" s="1"/>
    </row>
    <row r="21" ht="12.75" customHeight="1">
      <c r="A21" s="1"/>
      <c r="B21" s="15" t="s">
        <v>21</v>
      </c>
      <c r="C21" s="1"/>
      <c r="D21" s="1"/>
      <c r="E21" s="1"/>
      <c r="F21" s="40">
        <v>0.0</v>
      </c>
      <c r="G21" s="1"/>
      <c r="H21" s="1"/>
    </row>
    <row r="22" ht="12.75" customHeight="1">
      <c r="A22" s="1"/>
      <c r="B22" s="15" t="s">
        <v>22</v>
      </c>
      <c r="C22" s="1"/>
      <c r="D22" s="1"/>
      <c r="E22" s="1"/>
      <c r="F22" s="40">
        <v>0.0</v>
      </c>
      <c r="G22" s="1"/>
      <c r="H22" s="1"/>
    </row>
    <row r="23" ht="12.75" customHeight="1">
      <c r="A23" s="1"/>
      <c r="B23" s="15" t="s">
        <v>23</v>
      </c>
      <c r="C23" s="1"/>
      <c r="D23" s="1"/>
      <c r="E23" s="1"/>
      <c r="F23" s="40">
        <v>0.0</v>
      </c>
      <c r="G23" s="1"/>
      <c r="H23" s="1"/>
    </row>
    <row r="24" ht="12.75" customHeight="1">
      <c r="A24" s="1"/>
      <c r="B24" s="15" t="s">
        <v>24</v>
      </c>
      <c r="C24" s="1"/>
      <c r="D24" s="1"/>
      <c r="E24" s="1"/>
      <c r="F24" s="40">
        <v>0.0</v>
      </c>
      <c r="G24" s="1"/>
      <c r="H24" s="1"/>
    </row>
    <row r="25" ht="12.75" customHeight="1">
      <c r="A25" s="1"/>
      <c r="B25" s="15" t="s">
        <v>25</v>
      </c>
      <c r="C25" s="1"/>
      <c r="D25" s="1"/>
      <c r="E25" s="1"/>
      <c r="F25" s="40">
        <v>0.0</v>
      </c>
      <c r="G25" s="1"/>
      <c r="H25" s="1"/>
    </row>
    <row r="26" ht="12.75" customHeight="1">
      <c r="A26" s="1"/>
      <c r="B26" s="15" t="s">
        <v>26</v>
      </c>
      <c r="C26" s="1"/>
      <c r="D26" s="1"/>
      <c r="E26" s="1"/>
      <c r="F26" s="40">
        <v>0.0</v>
      </c>
      <c r="G26" s="1"/>
      <c r="H26" s="1"/>
    </row>
    <row r="27" ht="12.75" customHeight="1">
      <c r="A27" s="1"/>
      <c r="B27" s="41" t="s">
        <v>27</v>
      </c>
      <c r="C27" s="1"/>
      <c r="D27" s="1"/>
      <c r="E27" s="1"/>
      <c r="F27" s="40">
        <v>0.0</v>
      </c>
      <c r="G27" s="1"/>
      <c r="H27" s="1"/>
    </row>
    <row r="28" ht="12.75" customHeight="1">
      <c r="A28" s="1"/>
      <c r="B28" s="41" t="s">
        <v>28</v>
      </c>
      <c r="C28" s="1"/>
      <c r="D28" s="1"/>
      <c r="E28" s="1"/>
      <c r="F28" s="40">
        <v>0.0</v>
      </c>
      <c r="G28" s="1"/>
      <c r="H28" s="1"/>
    </row>
    <row r="29" ht="12.75" customHeight="1">
      <c r="A29" s="1"/>
      <c r="B29" s="41" t="s">
        <v>29</v>
      </c>
      <c r="C29" s="1"/>
      <c r="D29" s="1"/>
      <c r="E29" s="1"/>
      <c r="F29" s="40">
        <v>0.0</v>
      </c>
      <c r="G29" s="1"/>
      <c r="H29" s="1"/>
    </row>
    <row r="30" ht="12.75" customHeight="1">
      <c r="A30" s="1"/>
      <c r="B30" s="41" t="s">
        <v>30</v>
      </c>
      <c r="C30" s="1"/>
      <c r="D30" s="1"/>
      <c r="E30" s="1"/>
      <c r="F30" s="40">
        <v>0.0</v>
      </c>
      <c r="G30" s="1"/>
      <c r="H30" s="1"/>
    </row>
    <row r="31" ht="12.75" customHeight="1">
      <c r="A31" s="1"/>
      <c r="B31" s="15" t="s">
        <v>31</v>
      </c>
      <c r="C31" s="1"/>
      <c r="D31" s="1"/>
      <c r="E31" s="1"/>
      <c r="F31" s="40">
        <v>0.0</v>
      </c>
      <c r="G31" s="1"/>
      <c r="H31" s="1"/>
    </row>
    <row r="32" ht="12.75" customHeight="1">
      <c r="A32" s="1"/>
      <c r="B32" s="15" t="s">
        <v>32</v>
      </c>
      <c r="C32" s="1"/>
      <c r="D32" s="1"/>
      <c r="E32" s="1"/>
      <c r="F32" s="40">
        <v>0.0</v>
      </c>
      <c r="G32" s="1"/>
      <c r="H32" s="1"/>
    </row>
    <row r="33" ht="12.75" customHeight="1">
      <c r="A33" s="1"/>
      <c r="B33" s="15" t="s">
        <v>33</v>
      </c>
      <c r="C33" s="1"/>
      <c r="D33" s="1"/>
      <c r="E33" s="1"/>
      <c r="F33" s="40">
        <v>0.0</v>
      </c>
      <c r="G33" s="1"/>
      <c r="H33" s="1"/>
    </row>
    <row r="34" ht="12.75" customHeight="1">
      <c r="A34" s="1"/>
      <c r="B34" s="15" t="s">
        <v>36</v>
      </c>
      <c r="C34" s="1"/>
      <c r="D34" s="1"/>
      <c r="E34" s="1"/>
      <c r="F34" s="40">
        <v>0.0</v>
      </c>
      <c r="G34" s="1"/>
      <c r="H34" s="1"/>
    </row>
    <row r="35" ht="12.75" customHeight="1">
      <c r="A35" s="1"/>
      <c r="B35" s="15" t="s">
        <v>37</v>
      </c>
      <c r="C35" s="1"/>
      <c r="D35" s="1"/>
      <c r="E35" s="1"/>
      <c r="F35" s="40">
        <v>0.0</v>
      </c>
      <c r="G35" s="1"/>
      <c r="H35" s="1"/>
    </row>
    <row r="36" ht="12.75" customHeight="1">
      <c r="A36" s="1"/>
      <c r="B36" s="15" t="s">
        <v>38</v>
      </c>
      <c r="C36" s="1"/>
      <c r="D36" s="1"/>
      <c r="E36" s="1"/>
      <c r="F36" s="40">
        <v>0.0</v>
      </c>
      <c r="G36" s="1"/>
      <c r="H36" s="1"/>
    </row>
    <row r="37" ht="12.75" customHeight="1">
      <c r="A37" s="1"/>
      <c r="B37" s="15"/>
      <c r="C37" s="1"/>
      <c r="D37" s="1"/>
      <c r="E37" s="1"/>
      <c r="F37" s="44"/>
      <c r="G37" s="1"/>
      <c r="H37" s="1"/>
    </row>
    <row r="38" ht="12.75" customHeight="1">
      <c r="A38" s="1"/>
      <c r="B38" s="21" t="s">
        <v>39</v>
      </c>
      <c r="C38" s="1"/>
      <c r="D38" s="1"/>
      <c r="E38" s="1"/>
      <c r="F38" s="27">
        <f>SUM(F18:F36)*0.15</f>
        <v>0</v>
      </c>
      <c r="G38" s="1"/>
      <c r="H38" s="1"/>
    </row>
    <row r="39" ht="12.75" customHeight="1">
      <c r="A39" s="1"/>
      <c r="B39" s="15"/>
      <c r="C39" s="1"/>
      <c r="D39" s="1"/>
      <c r="E39" s="1"/>
      <c r="F39" s="47"/>
      <c r="G39" s="1"/>
      <c r="H39" s="1"/>
    </row>
    <row r="40" ht="18.0" customHeight="1">
      <c r="A40" s="1"/>
      <c r="B40" s="36" t="s">
        <v>40</v>
      </c>
      <c r="C40" s="37"/>
      <c r="D40" s="37"/>
      <c r="E40" s="37"/>
      <c r="F40" s="49">
        <f>SUM(F18:F38)</f>
        <v>0</v>
      </c>
      <c r="G40" s="1"/>
      <c r="H40" s="1"/>
    </row>
    <row r="41" ht="12.75" customHeight="1">
      <c r="A41" s="1"/>
      <c r="B41" s="5"/>
      <c r="C41" s="1"/>
      <c r="D41" s="1"/>
      <c r="E41" s="1"/>
      <c r="F41" s="1"/>
      <c r="G41" s="1"/>
      <c r="H41" s="1"/>
    </row>
    <row r="42" ht="12.75" customHeight="1">
      <c r="A42" s="1"/>
      <c r="B42" s="5"/>
      <c r="C42" s="1"/>
      <c r="D42" s="1"/>
      <c r="E42" s="1"/>
      <c r="F42" s="1"/>
      <c r="G42" s="1"/>
      <c r="H42" s="1"/>
    </row>
    <row r="43" ht="18.0" customHeight="1">
      <c r="A43" s="1"/>
      <c r="B43" s="50" t="s">
        <v>41</v>
      </c>
      <c r="C43" s="13"/>
      <c r="D43" s="13"/>
      <c r="E43" s="13"/>
      <c r="F43" s="51"/>
      <c r="G43" s="52"/>
      <c r="H43" s="38">
        <f>+F13+F40</f>
        <v>1775</v>
      </c>
    </row>
    <row r="44" ht="12.75" customHeight="1">
      <c r="A44" s="1"/>
      <c r="B44" s="39"/>
      <c r="C44" s="1"/>
      <c r="D44" s="1"/>
      <c r="E44" s="1"/>
      <c r="F44" s="53"/>
      <c r="G44" s="1"/>
      <c r="H44" s="1"/>
    </row>
    <row r="45" ht="12.75" customHeight="1">
      <c r="A45" s="1"/>
      <c r="B45" s="1"/>
      <c r="C45" s="1"/>
      <c r="D45" s="1"/>
      <c r="E45" s="1"/>
      <c r="F45" s="54"/>
      <c r="G45" s="1"/>
      <c r="H45" s="1"/>
    </row>
    <row r="46" ht="15.75" customHeight="1">
      <c r="A46" s="1"/>
      <c r="B46" s="1"/>
      <c r="C46" s="1"/>
      <c r="D46" s="1"/>
      <c r="E46" s="1"/>
      <c r="F46" s="1"/>
      <c r="G46" s="1"/>
      <c r="H46" s="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">
    <mergeCell ref="J11:M11"/>
    <mergeCell ref="J12:M12"/>
    <mergeCell ref="B43:E43"/>
    <mergeCell ref="I6:M6"/>
    <mergeCell ref="J10:M10"/>
    <mergeCell ref="J7:M8"/>
    <mergeCell ref="I9:M9"/>
    <mergeCell ref="B2:G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23.29"/>
    <col customWidth="1" min="3" max="3" width="15.71"/>
    <col customWidth="1" min="4" max="5" width="10.86"/>
    <col customWidth="1" min="6" max="6" width="19.57"/>
    <col customWidth="1" min="7" max="7" width="10.43"/>
    <col customWidth="1" min="8" max="8" width="15.0"/>
    <col customWidth="1" min="9" max="9" width="11.57"/>
    <col customWidth="1" min="10" max="10" width="15.29"/>
    <col customWidth="1" min="11" max="15" width="10.86"/>
    <col customWidth="1" min="16" max="16" width="12.14"/>
  </cols>
  <sheetData>
    <row r="1" ht="30.75" customHeight="1">
      <c r="A1" s="42"/>
      <c r="B1" s="42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</row>
    <row r="2" ht="23.25" customHeight="1">
      <c r="A2" s="43"/>
      <c r="B2" s="45" t="str">
        <f>'Acquisition+Construction Budget'!B2:E2</f>
        <v>Property Address  </v>
      </c>
      <c r="G2" s="5"/>
      <c r="H2" s="4" t="s">
        <v>2</v>
      </c>
      <c r="I2" s="5"/>
      <c r="J2" s="5"/>
      <c r="K2" s="5"/>
      <c r="L2" s="5"/>
      <c r="M2" s="5"/>
      <c r="N2" s="1"/>
      <c r="O2" s="5"/>
      <c r="P2" s="1"/>
    </row>
    <row r="3" ht="23.25" customHeight="1">
      <c r="A3" s="5"/>
      <c r="B3" s="5" t="s">
        <v>3</v>
      </c>
      <c r="C3" s="48">
        <f>NOW()</f>
        <v>43445.40427</v>
      </c>
      <c r="D3" s="5"/>
      <c r="E3" s="5"/>
      <c r="F3" s="5"/>
      <c r="G3" s="5"/>
      <c r="H3" s="5"/>
      <c r="I3" s="5"/>
      <c r="J3" s="5"/>
      <c r="K3" s="1"/>
      <c r="L3" s="55"/>
      <c r="M3" s="1"/>
      <c r="N3" s="1"/>
      <c r="O3" s="1"/>
      <c r="P3" s="1"/>
    </row>
    <row r="4" ht="13.5" customHeight="1">
      <c r="A4" s="5"/>
      <c r="B4" s="5"/>
      <c r="C4" s="48"/>
      <c r="D4" s="5"/>
      <c r="E4" s="5"/>
      <c r="F4" s="5"/>
      <c r="G4" s="5"/>
      <c r="H4" s="5"/>
      <c r="I4" s="57" t="s">
        <v>10</v>
      </c>
      <c r="J4" s="5"/>
      <c r="K4" s="1"/>
      <c r="L4" s="55"/>
      <c r="M4" s="1"/>
      <c r="N4" s="1"/>
      <c r="O4" s="1"/>
      <c r="P4" s="1"/>
    </row>
    <row r="5" ht="12.75" customHeight="1">
      <c r="A5" s="56"/>
      <c r="B5" s="56" t="s">
        <v>42</v>
      </c>
      <c r="C5" s="58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9"/>
    </row>
    <row r="6" ht="12.75" customHeight="1">
      <c r="A6" s="56"/>
      <c r="B6" s="56"/>
      <c r="C6" s="58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9"/>
    </row>
    <row r="7" ht="12.75" customHeight="1">
      <c r="A7" s="60"/>
      <c r="B7" s="61" t="s">
        <v>45</v>
      </c>
      <c r="C7" s="62"/>
      <c r="D7" s="63"/>
      <c r="E7" s="63"/>
      <c r="F7" s="63"/>
      <c r="G7" s="63"/>
      <c r="H7" s="63"/>
      <c r="I7" s="63"/>
      <c r="J7" s="64"/>
      <c r="K7" s="63"/>
      <c r="L7" s="63"/>
      <c r="M7" s="63"/>
      <c r="N7" s="63"/>
      <c r="O7" s="65"/>
      <c r="P7" s="59"/>
    </row>
    <row r="8" ht="12.75" customHeight="1">
      <c r="A8" s="66"/>
      <c r="B8" s="67"/>
      <c r="C8" s="58"/>
      <c r="D8" s="5"/>
      <c r="E8" s="5"/>
      <c r="F8" s="5"/>
      <c r="G8" s="5"/>
      <c r="H8" s="5"/>
      <c r="I8" s="5"/>
      <c r="J8" s="6"/>
      <c r="K8" s="5"/>
      <c r="L8" s="5"/>
      <c r="M8" s="5"/>
      <c r="N8" s="5"/>
      <c r="O8" s="68"/>
      <c r="P8" s="59"/>
    </row>
    <row r="9" ht="12.75" customHeight="1">
      <c r="A9" s="69"/>
      <c r="B9" s="73" t="s">
        <v>46</v>
      </c>
      <c r="C9" s="82"/>
      <c r="D9" s="83"/>
      <c r="E9" s="84"/>
      <c r="F9" s="81" t="s">
        <v>65</v>
      </c>
      <c r="G9" s="87"/>
      <c r="H9" s="5"/>
      <c r="J9" s="100" t="s">
        <v>66</v>
      </c>
      <c r="K9" s="103"/>
      <c r="P9" s="59"/>
    </row>
    <row r="10" ht="12.75" customHeight="1">
      <c r="A10" s="68"/>
      <c r="B10" s="15" t="s">
        <v>53</v>
      </c>
      <c r="C10" s="5"/>
      <c r="D10" s="85">
        <f>'Acquisition+Construction Budget'!F7</f>
        <v>0</v>
      </c>
      <c r="E10" s="5"/>
      <c r="F10" s="15" t="s">
        <v>58</v>
      </c>
      <c r="G10" s="105">
        <v>0.75</v>
      </c>
      <c r="H10" s="5"/>
      <c r="J10" s="107" t="s">
        <v>69</v>
      </c>
      <c r="K10" s="108">
        <v>0.85</v>
      </c>
      <c r="M10" s="111" t="s">
        <v>10</v>
      </c>
      <c r="P10" s="59"/>
    </row>
    <row r="11" ht="12.75" customHeight="1">
      <c r="A11" s="68"/>
      <c r="B11" s="15" t="s">
        <v>54</v>
      </c>
      <c r="C11" s="86">
        <v>0.0514</v>
      </c>
      <c r="D11" s="85">
        <f>C11*D10</f>
        <v>0</v>
      </c>
      <c r="E11" s="5"/>
      <c r="F11" s="15" t="s">
        <v>72</v>
      </c>
      <c r="G11" s="85">
        <f>-G10*D16</f>
        <v>0</v>
      </c>
      <c r="H11" s="57" t="s">
        <v>10</v>
      </c>
      <c r="J11" s="21" t="s">
        <v>74</v>
      </c>
      <c r="K11" s="115">
        <f>(((D10+D11+D12)*0.85)*0.02)+275</f>
        <v>275</v>
      </c>
      <c r="M11" s="111" t="s">
        <v>10</v>
      </c>
      <c r="N11" s="111" t="s">
        <v>10</v>
      </c>
      <c r="P11" s="59"/>
    </row>
    <row r="12" ht="12.75" customHeight="1">
      <c r="A12" s="66"/>
      <c r="B12" s="15" t="s">
        <v>55</v>
      </c>
      <c r="C12" s="5"/>
      <c r="D12" s="85">
        <f>'Acquisition+Construction Budget'!F40</f>
        <v>0</v>
      </c>
      <c r="E12" s="5"/>
      <c r="F12" s="15" t="s">
        <v>75</v>
      </c>
      <c r="G12" s="118">
        <v>0.05</v>
      </c>
      <c r="H12" s="5"/>
      <c r="I12" s="111" t="s">
        <v>10</v>
      </c>
      <c r="J12" s="21" t="s">
        <v>64</v>
      </c>
      <c r="K12" s="115">
        <f>(0.85*(D10+D11+D12))+K11</f>
        <v>275</v>
      </c>
      <c r="N12" s="111" t="s">
        <v>10</v>
      </c>
      <c r="P12" s="1"/>
    </row>
    <row r="13" ht="12.75" customHeight="1">
      <c r="A13" s="5"/>
      <c r="B13" s="21" t="s">
        <v>78</v>
      </c>
      <c r="C13" s="121" t="s">
        <v>79</v>
      </c>
      <c r="D13" s="85">
        <f>(((D10+D11+D12)*0.85)*0.02)+275</f>
        <v>275</v>
      </c>
      <c r="E13" s="5"/>
      <c r="F13" s="123" t="s">
        <v>87</v>
      </c>
      <c r="G13" s="124">
        <v>25.0</v>
      </c>
      <c r="H13" s="5"/>
      <c r="J13" s="21" t="s">
        <v>75</v>
      </c>
      <c r="K13" s="125">
        <v>0.075</v>
      </c>
      <c r="M13" s="111" t="s">
        <v>10</v>
      </c>
      <c r="P13" s="1"/>
    </row>
    <row r="14" ht="12.75" customHeight="1">
      <c r="A14" s="5"/>
      <c r="B14" s="126" t="s">
        <v>57</v>
      </c>
      <c r="C14" s="89"/>
      <c r="D14" s="90">
        <f>sum(D10:D13)</f>
        <v>275</v>
      </c>
      <c r="E14" s="5"/>
      <c r="F14" s="5"/>
      <c r="G14" s="5"/>
      <c r="H14" s="5"/>
      <c r="J14" s="127" t="s">
        <v>87</v>
      </c>
      <c r="K14" s="128" t="s">
        <v>89</v>
      </c>
      <c r="P14" s="1"/>
    </row>
    <row r="15" ht="12.75" customHeight="1">
      <c r="A15" s="5"/>
      <c r="E15" s="5"/>
      <c r="F15" s="5"/>
      <c r="G15" s="5"/>
      <c r="H15" s="5"/>
      <c r="I15" s="5"/>
      <c r="J15" s="57"/>
      <c r="K15" s="129"/>
      <c r="M15" s="111" t="s">
        <v>10</v>
      </c>
      <c r="P15" s="1"/>
    </row>
    <row r="16" ht="12.75" customHeight="1">
      <c r="A16" s="68"/>
      <c r="B16" s="130" t="s">
        <v>90</v>
      </c>
      <c r="C16" s="89"/>
      <c r="D16" s="131">
        <v>0.0</v>
      </c>
      <c r="E16" s="5"/>
      <c r="F16" s="81" t="s">
        <v>91</v>
      </c>
      <c r="G16" s="132"/>
      <c r="H16" s="87"/>
      <c r="I16" s="1"/>
      <c r="J16" s="133" t="s">
        <v>92</v>
      </c>
      <c r="K16" s="134"/>
      <c r="L16" s="134"/>
      <c r="M16" s="134"/>
      <c r="N16" s="135"/>
      <c r="P16" s="1"/>
    </row>
    <row r="17" ht="12.75" customHeight="1">
      <c r="A17" s="5"/>
      <c r="B17" s="5"/>
      <c r="C17" s="5"/>
      <c r="D17" s="5"/>
      <c r="E17" s="5"/>
      <c r="F17" s="67" t="s">
        <v>93</v>
      </c>
      <c r="G17" s="5"/>
      <c r="H17" s="66" t="s">
        <v>94</v>
      </c>
      <c r="I17" s="1"/>
      <c r="J17" s="136" t="s">
        <v>95</v>
      </c>
      <c r="K17" s="102"/>
      <c r="L17" s="102"/>
      <c r="M17" s="102"/>
      <c r="N17" s="104"/>
      <c r="P17" s="1"/>
    </row>
    <row r="18" ht="12.75" customHeight="1">
      <c r="A18" s="68"/>
      <c r="B18" s="137" t="s">
        <v>96</v>
      </c>
      <c r="C18" s="138"/>
      <c r="D18" s="139"/>
      <c r="E18" s="5"/>
      <c r="F18" s="15" t="s">
        <v>97</v>
      </c>
      <c r="G18" s="5"/>
      <c r="H18" s="140">
        <v>0.0</v>
      </c>
      <c r="I18" s="1"/>
      <c r="J18" s="141"/>
      <c r="N18" s="110"/>
      <c r="P18" s="1"/>
    </row>
    <row r="19" ht="12.75" customHeight="1">
      <c r="A19" s="68"/>
      <c r="B19" s="15" t="s">
        <v>98</v>
      </c>
      <c r="C19" s="142">
        <v>0.15</v>
      </c>
      <c r="D19" s="85">
        <f>C19*(D10+D11+D12)</f>
        <v>0</v>
      </c>
      <c r="E19" s="5"/>
      <c r="F19" s="15" t="s">
        <v>99</v>
      </c>
      <c r="G19" s="5"/>
      <c r="H19" s="143">
        <v>0.0</v>
      </c>
      <c r="I19" s="1"/>
      <c r="J19" s="141"/>
      <c r="N19" s="110"/>
      <c r="P19" s="1"/>
    </row>
    <row r="20" ht="12.75" customHeight="1">
      <c r="A20" s="68"/>
      <c r="B20" s="21" t="s">
        <v>100</v>
      </c>
      <c r="C20" s="5"/>
      <c r="D20" s="144">
        <v>1500.0</v>
      </c>
      <c r="E20" s="5"/>
      <c r="F20" s="15" t="s">
        <v>101</v>
      </c>
      <c r="G20" s="5"/>
      <c r="H20" s="143">
        <v>0.0</v>
      </c>
      <c r="I20" s="1"/>
      <c r="J20" s="141"/>
      <c r="N20" s="110"/>
      <c r="P20" s="1"/>
    </row>
    <row r="21" ht="12.75" customHeight="1">
      <c r="A21" s="68"/>
      <c r="B21" s="21" t="s">
        <v>102</v>
      </c>
      <c r="C21" s="5"/>
      <c r="D21" s="145">
        <f>K13*(9/12)*K12</f>
        <v>15.46875</v>
      </c>
      <c r="E21" s="5"/>
      <c r="F21" s="15"/>
      <c r="G21" s="5"/>
      <c r="H21" s="143"/>
      <c r="I21" s="1"/>
      <c r="J21" s="141"/>
      <c r="N21" s="110"/>
      <c r="P21" s="1"/>
    </row>
    <row r="22" ht="12.75" customHeight="1">
      <c r="A22" s="68"/>
      <c r="B22" s="21" t="s">
        <v>103</v>
      </c>
      <c r="C22" s="5"/>
      <c r="D22" s="147">
        <v>0.0</v>
      </c>
      <c r="E22" s="5"/>
      <c r="F22" s="15"/>
      <c r="G22" s="5"/>
      <c r="H22" s="143"/>
      <c r="I22" s="1"/>
      <c r="J22" s="141"/>
      <c r="N22" s="110"/>
      <c r="P22" s="1"/>
    </row>
    <row r="23" ht="12.75" customHeight="1">
      <c r="A23" s="5"/>
      <c r="B23" s="15" t="s">
        <v>13</v>
      </c>
      <c r="C23" s="5"/>
      <c r="D23" s="68"/>
      <c r="E23" s="5"/>
      <c r="F23" s="15"/>
      <c r="G23" s="5"/>
      <c r="H23" s="32"/>
      <c r="I23" s="5"/>
      <c r="J23" s="141"/>
      <c r="N23" s="110"/>
      <c r="O23" s="5"/>
      <c r="P23" s="1"/>
    </row>
    <row r="24" ht="12.75" customHeight="1">
      <c r="A24" s="5"/>
      <c r="B24" s="126" t="s">
        <v>57</v>
      </c>
      <c r="C24" s="89"/>
      <c r="D24" s="90">
        <f>SUM(D19:D23)</f>
        <v>1515.46875</v>
      </c>
      <c r="E24" s="5"/>
      <c r="F24" s="126" t="s">
        <v>57</v>
      </c>
      <c r="G24" s="89"/>
      <c r="H24" s="150">
        <f>SUM(H18:H23)</f>
        <v>0</v>
      </c>
      <c r="I24" s="5"/>
      <c r="J24" s="141"/>
      <c r="N24" s="110"/>
      <c r="O24" s="5"/>
      <c r="P24" s="1"/>
    </row>
    <row r="25" ht="13.5" customHeight="1">
      <c r="A25" s="5"/>
      <c r="B25" s="56"/>
      <c r="C25" s="5"/>
      <c r="D25" s="151"/>
      <c r="E25" s="152"/>
      <c r="F25" s="5"/>
      <c r="G25" s="5"/>
      <c r="H25" s="153"/>
      <c r="I25" s="56"/>
      <c r="J25" s="154"/>
      <c r="K25" s="114"/>
      <c r="L25" s="114"/>
      <c r="M25" s="114"/>
      <c r="N25" s="116"/>
      <c r="O25" s="5"/>
      <c r="P25" s="1"/>
    </row>
    <row r="26" ht="12.75" customHeight="1">
      <c r="A26" s="5"/>
      <c r="B26" s="157" t="s">
        <v>10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</row>
    <row r="27" ht="12.75" customHeight="1">
      <c r="A27" s="159"/>
      <c r="B27" s="164" t="s">
        <v>108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6"/>
      <c r="P27" s="1"/>
    </row>
    <row r="28" ht="12.75" customHeight="1">
      <c r="A28" s="59"/>
      <c r="B28" s="15"/>
      <c r="C28" s="1"/>
      <c r="D28" s="5"/>
      <c r="E28" s="5"/>
      <c r="F28" s="5"/>
      <c r="G28" s="167">
        <v>0.03</v>
      </c>
      <c r="H28" s="5" t="s">
        <v>113</v>
      </c>
      <c r="I28" s="5"/>
      <c r="J28" s="5"/>
      <c r="K28" s="167">
        <v>0.03</v>
      </c>
      <c r="L28" s="5" t="s">
        <v>114</v>
      </c>
      <c r="M28" s="5"/>
      <c r="N28" s="5"/>
      <c r="O28" s="68"/>
      <c r="P28" s="1"/>
    </row>
    <row r="29" ht="12.75" customHeight="1">
      <c r="A29" s="68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8"/>
      <c r="P29" s="1"/>
    </row>
    <row r="30" ht="12.75" customHeight="1">
      <c r="A30" s="5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8"/>
      <c r="P30" s="1"/>
    </row>
    <row r="31" ht="15.75" customHeight="1">
      <c r="A31" s="5"/>
      <c r="B31" s="15"/>
      <c r="C31" s="5" t="s">
        <v>115</v>
      </c>
      <c r="D31" s="168">
        <v>1.0</v>
      </c>
      <c r="E31" s="5"/>
      <c r="F31" s="5"/>
      <c r="G31" s="168">
        <f>D31+1</f>
        <v>2</v>
      </c>
      <c r="H31" s="168">
        <f t="shared" ref="H31:J31" si="1">+G31+1</f>
        <v>3</v>
      </c>
      <c r="I31" s="168">
        <f t="shared" si="1"/>
        <v>4</v>
      </c>
      <c r="J31" s="168">
        <f t="shared" si="1"/>
        <v>5</v>
      </c>
      <c r="K31" s="169">
        <v>6.0</v>
      </c>
      <c r="L31" s="168">
        <f t="shared" ref="L31:O31" si="2">+K31+1</f>
        <v>7</v>
      </c>
      <c r="M31" s="168">
        <f t="shared" si="2"/>
        <v>8</v>
      </c>
      <c r="N31" s="168">
        <f t="shared" si="2"/>
        <v>9</v>
      </c>
      <c r="O31" s="170">
        <f t="shared" si="2"/>
        <v>10</v>
      </c>
      <c r="P31" s="1"/>
    </row>
    <row r="32" ht="15.75" customHeight="1">
      <c r="A32" s="171"/>
      <c r="B32" s="172"/>
      <c r="C32" s="171"/>
      <c r="D32" s="173">
        <v>2018.0</v>
      </c>
      <c r="E32" s="173">
        <v>2018.0</v>
      </c>
      <c r="F32" s="5"/>
      <c r="G32" s="173">
        <v>2019.0</v>
      </c>
      <c r="H32" s="174">
        <f t="shared" ref="H32:J32" si="3">G32+1</f>
        <v>2020</v>
      </c>
      <c r="I32" s="174">
        <f t="shared" si="3"/>
        <v>2021</v>
      </c>
      <c r="J32" s="174">
        <f t="shared" si="3"/>
        <v>2022</v>
      </c>
      <c r="K32" s="173">
        <v>2023.0</v>
      </c>
      <c r="L32" s="174">
        <f t="shared" ref="L32:O32" si="4">K32+1</f>
        <v>2024</v>
      </c>
      <c r="M32" s="174">
        <f t="shared" si="4"/>
        <v>2025</v>
      </c>
      <c r="N32" s="178">
        <f t="shared" si="4"/>
        <v>2026</v>
      </c>
      <c r="O32" s="174">
        <f t="shared" si="4"/>
        <v>2027</v>
      </c>
      <c r="P32" s="1"/>
    </row>
    <row r="33" ht="12.75" customHeight="1">
      <c r="A33" s="179"/>
      <c r="B33" s="180" t="s">
        <v>116</v>
      </c>
      <c r="C33" s="56"/>
      <c r="D33" s="181" t="s">
        <v>117</v>
      </c>
      <c r="E33" s="181" t="s">
        <v>118</v>
      </c>
      <c r="F33" s="5"/>
      <c r="G33" s="182"/>
      <c r="H33" s="182"/>
      <c r="I33" s="182"/>
      <c r="J33" s="182"/>
      <c r="K33" s="182"/>
      <c r="L33" s="182"/>
      <c r="M33" s="182"/>
      <c r="N33" s="183"/>
      <c r="O33" s="182"/>
      <c r="P33" s="1"/>
    </row>
    <row r="34" ht="12.75" customHeight="1">
      <c r="A34" s="5"/>
      <c r="B34" s="15" t="s">
        <v>119</v>
      </c>
      <c r="C34" s="56"/>
      <c r="D34" s="184">
        <f>E34*12</f>
        <v>0</v>
      </c>
      <c r="E34" s="184">
        <f>H24</f>
        <v>0</v>
      </c>
      <c r="F34" s="184"/>
      <c r="G34" s="186">
        <f>D34*1.03</f>
        <v>0</v>
      </c>
      <c r="H34" s="188">
        <f t="shared" ref="H34:O34" si="5">G34*1.03</f>
        <v>0</v>
      </c>
      <c r="I34" s="188">
        <f t="shared" si="5"/>
        <v>0</v>
      </c>
      <c r="J34" s="188">
        <f t="shared" si="5"/>
        <v>0</v>
      </c>
      <c r="K34" s="188">
        <f t="shared" si="5"/>
        <v>0</v>
      </c>
      <c r="L34" s="188">
        <f t="shared" si="5"/>
        <v>0</v>
      </c>
      <c r="M34" s="188">
        <f t="shared" si="5"/>
        <v>0</v>
      </c>
      <c r="N34" s="188">
        <f t="shared" si="5"/>
        <v>0</v>
      </c>
      <c r="O34" s="188">
        <f t="shared" si="5"/>
        <v>0</v>
      </c>
      <c r="P34" s="1"/>
    </row>
    <row r="35" ht="12.75" customHeight="1">
      <c r="A35" s="5"/>
      <c r="B35" s="15" t="s">
        <v>121</v>
      </c>
      <c r="C35" s="190">
        <v>0.1</v>
      </c>
      <c r="D35" s="184">
        <f>-C36*D34</f>
        <v>0</v>
      </c>
      <c r="E35" s="184">
        <f>+D35/12</f>
        <v>0</v>
      </c>
      <c r="F35" s="184"/>
      <c r="G35" s="186">
        <f>+D35*(1+$G$28)</f>
        <v>0</v>
      </c>
      <c r="H35" s="188">
        <f t="shared" ref="H35:O35" si="6">+G35*(1+$G$28)</f>
        <v>0</v>
      </c>
      <c r="I35" s="188">
        <f t="shared" si="6"/>
        <v>0</v>
      </c>
      <c r="J35" s="188">
        <f t="shared" si="6"/>
        <v>0</v>
      </c>
      <c r="K35" s="188">
        <f t="shared" si="6"/>
        <v>0</v>
      </c>
      <c r="L35" s="188">
        <f t="shared" si="6"/>
        <v>0</v>
      </c>
      <c r="M35" s="188">
        <f t="shared" si="6"/>
        <v>0</v>
      </c>
      <c r="N35" s="188">
        <f t="shared" si="6"/>
        <v>0</v>
      </c>
      <c r="O35" s="188">
        <f t="shared" si="6"/>
        <v>0</v>
      </c>
      <c r="P35" s="1"/>
    </row>
    <row r="36" ht="15.75" customHeight="1">
      <c r="A36" s="56"/>
      <c r="B36" s="67" t="s">
        <v>123</v>
      </c>
      <c r="C36" s="56"/>
      <c r="D36" s="194">
        <f t="shared" ref="D36:E36" si="7">D34+D35</f>
        <v>0</v>
      </c>
      <c r="E36" s="194">
        <f t="shared" si="7"/>
        <v>0</v>
      </c>
      <c r="F36" s="194"/>
      <c r="G36" s="196">
        <f t="shared" ref="G36:O36" si="8">G34+G35</f>
        <v>0</v>
      </c>
      <c r="H36" s="198">
        <f t="shared" si="8"/>
        <v>0</v>
      </c>
      <c r="I36" s="198">
        <f t="shared" si="8"/>
        <v>0</v>
      </c>
      <c r="J36" s="198">
        <f t="shared" si="8"/>
        <v>0</v>
      </c>
      <c r="K36" s="198">
        <f t="shared" si="8"/>
        <v>0</v>
      </c>
      <c r="L36" s="198">
        <f t="shared" si="8"/>
        <v>0</v>
      </c>
      <c r="M36" s="198">
        <f t="shared" si="8"/>
        <v>0</v>
      </c>
      <c r="N36" s="198">
        <f t="shared" si="8"/>
        <v>0</v>
      </c>
      <c r="O36" s="198">
        <f t="shared" si="8"/>
        <v>0</v>
      </c>
      <c r="P36" s="1"/>
    </row>
    <row r="37" ht="12.75" customHeight="1">
      <c r="A37" s="201"/>
      <c r="B37" s="203"/>
      <c r="C37" s="201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204"/>
      <c r="O37" s="184"/>
      <c r="P37" s="1"/>
    </row>
    <row r="38" ht="12.75" customHeight="1">
      <c r="A38" s="201"/>
      <c r="B38" s="203"/>
      <c r="C38" s="201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204"/>
      <c r="O38" s="184"/>
      <c r="P38" s="1"/>
    </row>
    <row r="39" ht="12.75" customHeight="1">
      <c r="A39" s="179"/>
      <c r="B39" s="206" t="s">
        <v>125</v>
      </c>
      <c r="C39" s="56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204"/>
      <c r="O39" s="184"/>
      <c r="P39" s="1"/>
    </row>
    <row r="40" ht="12.75" customHeight="1">
      <c r="A40" s="5"/>
      <c r="B40" s="15" t="s">
        <v>126</v>
      </c>
      <c r="C40" s="190">
        <v>0.06</v>
      </c>
      <c r="D40" s="184">
        <f>E40*12</f>
        <v>0</v>
      </c>
      <c r="E40" s="184">
        <f>E36*C40</f>
        <v>0</v>
      </c>
      <c r="F40" s="184"/>
      <c r="G40" s="186">
        <f t="shared" ref="G40:G49" si="10">D40*(1+$K$28)</f>
        <v>0</v>
      </c>
      <c r="H40" s="188">
        <f t="shared" ref="H40:O40" si="9">G40*(1+$K$28)</f>
        <v>0</v>
      </c>
      <c r="I40" s="188">
        <f t="shared" si="9"/>
        <v>0</v>
      </c>
      <c r="J40" s="188">
        <f t="shared" si="9"/>
        <v>0</v>
      </c>
      <c r="K40" s="188">
        <f t="shared" si="9"/>
        <v>0</v>
      </c>
      <c r="L40" s="188">
        <f t="shared" si="9"/>
        <v>0</v>
      </c>
      <c r="M40" s="188">
        <f t="shared" si="9"/>
        <v>0</v>
      </c>
      <c r="N40" s="188">
        <f t="shared" si="9"/>
        <v>0</v>
      </c>
      <c r="O40" s="188">
        <f t="shared" si="9"/>
        <v>0</v>
      </c>
      <c r="P40" s="1"/>
    </row>
    <row r="41" ht="12.75" customHeight="1">
      <c r="A41" s="5"/>
      <c r="B41" s="15" t="s">
        <v>130</v>
      </c>
      <c r="C41" s="5"/>
      <c r="D41" s="212">
        <v>0.0</v>
      </c>
      <c r="E41" s="85">
        <f t="shared" ref="E41:E49" si="12">D41/12</f>
        <v>0</v>
      </c>
      <c r="F41" s="184"/>
      <c r="G41" s="186">
        <f t="shared" si="10"/>
        <v>0</v>
      </c>
      <c r="H41" s="188">
        <f t="shared" ref="H41:O41" si="11">G41*(1+$K$28)</f>
        <v>0</v>
      </c>
      <c r="I41" s="188">
        <f t="shared" si="11"/>
        <v>0</v>
      </c>
      <c r="J41" s="188">
        <f t="shared" si="11"/>
        <v>0</v>
      </c>
      <c r="K41" s="188">
        <f t="shared" si="11"/>
        <v>0</v>
      </c>
      <c r="L41" s="188">
        <f t="shared" si="11"/>
        <v>0</v>
      </c>
      <c r="M41" s="188">
        <f t="shared" si="11"/>
        <v>0</v>
      </c>
      <c r="N41" s="188">
        <f t="shared" si="11"/>
        <v>0</v>
      </c>
      <c r="O41" s="188">
        <f t="shared" si="11"/>
        <v>0</v>
      </c>
      <c r="P41" s="1"/>
    </row>
    <row r="42" ht="12.75" customHeight="1">
      <c r="A42" s="5"/>
      <c r="B42" s="15" t="s">
        <v>134</v>
      </c>
      <c r="C42" s="5"/>
      <c r="D42" s="212">
        <v>0.0</v>
      </c>
      <c r="E42" s="85">
        <f t="shared" si="12"/>
        <v>0</v>
      </c>
      <c r="F42" s="184"/>
      <c r="G42" s="186">
        <f t="shared" si="10"/>
        <v>0</v>
      </c>
      <c r="H42" s="188">
        <f t="shared" ref="H42:O42" si="13">G42*(1+$K$28)</f>
        <v>0</v>
      </c>
      <c r="I42" s="188">
        <f t="shared" si="13"/>
        <v>0</v>
      </c>
      <c r="J42" s="188">
        <f t="shared" si="13"/>
        <v>0</v>
      </c>
      <c r="K42" s="188">
        <f t="shared" si="13"/>
        <v>0</v>
      </c>
      <c r="L42" s="188">
        <f t="shared" si="13"/>
        <v>0</v>
      </c>
      <c r="M42" s="188">
        <f t="shared" si="13"/>
        <v>0</v>
      </c>
      <c r="N42" s="188">
        <f t="shared" si="13"/>
        <v>0</v>
      </c>
      <c r="O42" s="188">
        <f t="shared" si="13"/>
        <v>0</v>
      </c>
      <c r="P42" s="1"/>
    </row>
    <row r="43" ht="12.75" customHeight="1">
      <c r="A43" s="5"/>
      <c r="B43" s="15" t="s">
        <v>135</v>
      </c>
      <c r="C43" s="5"/>
      <c r="D43" s="218">
        <v>0.0</v>
      </c>
      <c r="E43" s="85">
        <f t="shared" si="12"/>
        <v>0</v>
      </c>
      <c r="F43" s="184"/>
      <c r="G43" s="186">
        <f t="shared" si="10"/>
        <v>0</v>
      </c>
      <c r="H43" s="188">
        <f t="shared" ref="H43:O43" si="14">G43*(1+$K$28)</f>
        <v>0</v>
      </c>
      <c r="I43" s="188">
        <f t="shared" si="14"/>
        <v>0</v>
      </c>
      <c r="J43" s="188">
        <f t="shared" si="14"/>
        <v>0</v>
      </c>
      <c r="K43" s="188">
        <f t="shared" si="14"/>
        <v>0</v>
      </c>
      <c r="L43" s="188">
        <f t="shared" si="14"/>
        <v>0</v>
      </c>
      <c r="M43" s="188">
        <f t="shared" si="14"/>
        <v>0</v>
      </c>
      <c r="N43" s="188">
        <f t="shared" si="14"/>
        <v>0</v>
      </c>
      <c r="O43" s="188">
        <f t="shared" si="14"/>
        <v>0</v>
      </c>
      <c r="P43" s="1"/>
    </row>
    <row r="44" ht="12.75" customHeight="1">
      <c r="A44" s="5"/>
      <c r="B44" s="15" t="s">
        <v>137</v>
      </c>
      <c r="C44" s="5"/>
      <c r="D44" s="212">
        <v>0.0</v>
      </c>
      <c r="E44" s="85">
        <f t="shared" si="12"/>
        <v>0</v>
      </c>
      <c r="F44" s="184"/>
      <c r="G44" s="186">
        <f t="shared" si="10"/>
        <v>0</v>
      </c>
      <c r="H44" s="188">
        <f t="shared" ref="H44:O44" si="15">G44*(1+$K$28)</f>
        <v>0</v>
      </c>
      <c r="I44" s="188">
        <f t="shared" si="15"/>
        <v>0</v>
      </c>
      <c r="J44" s="188">
        <f t="shared" si="15"/>
        <v>0</v>
      </c>
      <c r="K44" s="188">
        <f t="shared" si="15"/>
        <v>0</v>
      </c>
      <c r="L44" s="188">
        <f t="shared" si="15"/>
        <v>0</v>
      </c>
      <c r="M44" s="188">
        <f t="shared" si="15"/>
        <v>0</v>
      </c>
      <c r="N44" s="188">
        <f t="shared" si="15"/>
        <v>0</v>
      </c>
      <c r="O44" s="188">
        <f t="shared" si="15"/>
        <v>0</v>
      </c>
      <c r="P44" s="1"/>
    </row>
    <row r="45" ht="12.75" customHeight="1">
      <c r="A45" s="5"/>
      <c r="B45" s="15" t="s">
        <v>141</v>
      </c>
      <c r="C45" s="5"/>
      <c r="D45" s="218">
        <v>0.0</v>
      </c>
      <c r="E45" s="85">
        <f t="shared" si="12"/>
        <v>0</v>
      </c>
      <c r="F45" s="184"/>
      <c r="G45" s="186">
        <f t="shared" si="10"/>
        <v>0</v>
      </c>
      <c r="H45" s="188">
        <f t="shared" ref="H45:O45" si="16">G45*(1+$K$28)</f>
        <v>0</v>
      </c>
      <c r="I45" s="188">
        <f t="shared" si="16"/>
        <v>0</v>
      </c>
      <c r="J45" s="188">
        <f t="shared" si="16"/>
        <v>0</v>
      </c>
      <c r="K45" s="188">
        <f t="shared" si="16"/>
        <v>0</v>
      </c>
      <c r="L45" s="188">
        <f t="shared" si="16"/>
        <v>0</v>
      </c>
      <c r="M45" s="188">
        <f t="shared" si="16"/>
        <v>0</v>
      </c>
      <c r="N45" s="188">
        <f t="shared" si="16"/>
        <v>0</v>
      </c>
      <c r="O45" s="188">
        <f t="shared" si="16"/>
        <v>0</v>
      </c>
      <c r="P45" s="1"/>
    </row>
    <row r="46" ht="12.75" customHeight="1">
      <c r="A46" s="5"/>
      <c r="B46" s="15" t="s">
        <v>144</v>
      </c>
      <c r="C46" s="5"/>
      <c r="D46" s="218">
        <v>0.0</v>
      </c>
      <c r="E46" s="85">
        <f t="shared" si="12"/>
        <v>0</v>
      </c>
      <c r="F46" s="184"/>
      <c r="G46" s="186">
        <f t="shared" si="10"/>
        <v>0</v>
      </c>
      <c r="H46" s="188">
        <f t="shared" ref="H46:O46" si="17">G46*(1+$K$28)</f>
        <v>0</v>
      </c>
      <c r="I46" s="188">
        <f t="shared" si="17"/>
        <v>0</v>
      </c>
      <c r="J46" s="188">
        <f t="shared" si="17"/>
        <v>0</v>
      </c>
      <c r="K46" s="188">
        <f t="shared" si="17"/>
        <v>0</v>
      </c>
      <c r="L46" s="188">
        <f t="shared" si="17"/>
        <v>0</v>
      </c>
      <c r="M46" s="188">
        <f t="shared" si="17"/>
        <v>0</v>
      </c>
      <c r="N46" s="188">
        <f t="shared" si="17"/>
        <v>0</v>
      </c>
      <c r="O46" s="188">
        <f t="shared" si="17"/>
        <v>0</v>
      </c>
      <c r="P46" s="1"/>
    </row>
    <row r="47" ht="12.75" customHeight="1">
      <c r="A47" s="5"/>
      <c r="B47" s="15" t="s">
        <v>146</v>
      </c>
      <c r="C47" s="5"/>
      <c r="D47" s="218">
        <v>0.0</v>
      </c>
      <c r="E47" s="85">
        <f t="shared" si="12"/>
        <v>0</v>
      </c>
      <c r="F47" s="184"/>
      <c r="G47" s="186">
        <f t="shared" si="10"/>
        <v>0</v>
      </c>
      <c r="H47" s="188">
        <f t="shared" ref="H47:O47" si="18">G47*(1+$K$28)</f>
        <v>0</v>
      </c>
      <c r="I47" s="188">
        <f t="shared" si="18"/>
        <v>0</v>
      </c>
      <c r="J47" s="188">
        <f t="shared" si="18"/>
        <v>0</v>
      </c>
      <c r="K47" s="188">
        <f t="shared" si="18"/>
        <v>0</v>
      </c>
      <c r="L47" s="188">
        <f t="shared" si="18"/>
        <v>0</v>
      </c>
      <c r="M47" s="188">
        <f t="shared" si="18"/>
        <v>0</v>
      </c>
      <c r="N47" s="188">
        <f t="shared" si="18"/>
        <v>0</v>
      </c>
      <c r="O47" s="188">
        <f t="shared" si="18"/>
        <v>0</v>
      </c>
      <c r="P47" s="1"/>
    </row>
    <row r="48" ht="12.75" customHeight="1">
      <c r="A48" s="5"/>
      <c r="B48" s="15" t="s">
        <v>149</v>
      </c>
      <c r="C48" s="5"/>
      <c r="D48" s="218">
        <v>0.0</v>
      </c>
      <c r="E48" s="85">
        <f t="shared" si="12"/>
        <v>0</v>
      </c>
      <c r="F48" s="184"/>
      <c r="G48" s="186">
        <f t="shared" si="10"/>
        <v>0</v>
      </c>
      <c r="H48" s="188">
        <f t="shared" ref="H48:O48" si="19">G48*(1+$K$28)</f>
        <v>0</v>
      </c>
      <c r="I48" s="188">
        <f t="shared" si="19"/>
        <v>0</v>
      </c>
      <c r="J48" s="188">
        <f t="shared" si="19"/>
        <v>0</v>
      </c>
      <c r="K48" s="188">
        <f t="shared" si="19"/>
        <v>0</v>
      </c>
      <c r="L48" s="188">
        <f t="shared" si="19"/>
        <v>0</v>
      </c>
      <c r="M48" s="188">
        <f t="shared" si="19"/>
        <v>0</v>
      </c>
      <c r="N48" s="188">
        <f t="shared" si="19"/>
        <v>0</v>
      </c>
      <c r="O48" s="188">
        <f t="shared" si="19"/>
        <v>0</v>
      </c>
      <c r="P48" s="1"/>
    </row>
    <row r="49" ht="12.75" customHeight="1">
      <c r="A49" s="5"/>
      <c r="B49" s="15" t="s">
        <v>150</v>
      </c>
      <c r="C49" s="5"/>
      <c r="D49" s="212">
        <v>0.0</v>
      </c>
      <c r="E49" s="85">
        <f t="shared" si="12"/>
        <v>0</v>
      </c>
      <c r="F49" s="184"/>
      <c r="G49" s="186">
        <f t="shared" si="10"/>
        <v>0</v>
      </c>
      <c r="H49" s="188">
        <f t="shared" ref="H49:O49" si="20">G49*(1+$K$28)</f>
        <v>0</v>
      </c>
      <c r="I49" s="188">
        <f t="shared" si="20"/>
        <v>0</v>
      </c>
      <c r="J49" s="188">
        <f t="shared" si="20"/>
        <v>0</v>
      </c>
      <c r="K49" s="188">
        <f t="shared" si="20"/>
        <v>0</v>
      </c>
      <c r="L49" s="188">
        <f t="shared" si="20"/>
        <v>0</v>
      </c>
      <c r="M49" s="188">
        <f t="shared" si="20"/>
        <v>0</v>
      </c>
      <c r="N49" s="188">
        <f t="shared" si="20"/>
        <v>0</v>
      </c>
      <c r="O49" s="188">
        <f t="shared" si="20"/>
        <v>0</v>
      </c>
      <c r="P49" s="1"/>
    </row>
    <row r="50" ht="15.75" customHeight="1">
      <c r="A50" s="56"/>
      <c r="B50" s="67" t="s">
        <v>152</v>
      </c>
      <c r="C50" s="56"/>
      <c r="D50" s="194">
        <f t="shared" ref="D50:E50" si="21">SUM(D40:D49)</f>
        <v>0</v>
      </c>
      <c r="E50" s="194">
        <f t="shared" si="21"/>
        <v>0</v>
      </c>
      <c r="F50" s="194"/>
      <c r="G50" s="196">
        <f t="shared" ref="G50:O50" si="22">SUM(G40:G49)</f>
        <v>0</v>
      </c>
      <c r="H50" s="198">
        <f t="shared" si="22"/>
        <v>0</v>
      </c>
      <c r="I50" s="198">
        <f t="shared" si="22"/>
        <v>0</v>
      </c>
      <c r="J50" s="198">
        <f t="shared" si="22"/>
        <v>0</v>
      </c>
      <c r="K50" s="198">
        <f t="shared" si="22"/>
        <v>0</v>
      </c>
      <c r="L50" s="198">
        <f t="shared" si="22"/>
        <v>0</v>
      </c>
      <c r="M50" s="198">
        <f t="shared" si="22"/>
        <v>0</v>
      </c>
      <c r="N50" s="198">
        <f t="shared" si="22"/>
        <v>0</v>
      </c>
      <c r="O50" s="198">
        <f t="shared" si="22"/>
        <v>0</v>
      </c>
      <c r="P50" s="1"/>
    </row>
    <row r="51" ht="15.75" customHeight="1">
      <c r="A51" s="5"/>
      <c r="B51" s="15"/>
      <c r="C51" s="5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204"/>
      <c r="O51" s="184"/>
      <c r="P51" s="1"/>
    </row>
    <row r="52" ht="12.75" customHeight="1">
      <c r="A52" s="56"/>
      <c r="B52" s="67"/>
      <c r="C52" s="56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204"/>
      <c r="O52" s="184"/>
      <c r="P52" s="1"/>
    </row>
    <row r="53" ht="12.75" customHeight="1">
      <c r="A53" s="179"/>
      <c r="B53" s="180" t="s">
        <v>147</v>
      </c>
      <c r="C53" s="56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204"/>
      <c r="O53" s="184"/>
      <c r="P53" s="1"/>
    </row>
    <row r="54" ht="15.75" customHeight="1">
      <c r="A54" s="56"/>
      <c r="B54" s="67" t="s">
        <v>153</v>
      </c>
      <c r="C54" s="58"/>
      <c r="D54" s="194">
        <f t="shared" ref="D54:E54" si="23">D36-D50</f>
        <v>0</v>
      </c>
      <c r="E54" s="194">
        <f t="shared" si="23"/>
        <v>0</v>
      </c>
      <c r="F54" s="194"/>
      <c r="G54" s="196">
        <f t="shared" ref="G54:O54" si="24">G36-G50</f>
        <v>0</v>
      </c>
      <c r="H54" s="198">
        <f t="shared" si="24"/>
        <v>0</v>
      </c>
      <c r="I54" s="198">
        <f t="shared" si="24"/>
        <v>0</v>
      </c>
      <c r="J54" s="198">
        <f t="shared" si="24"/>
        <v>0</v>
      </c>
      <c r="K54" s="198">
        <f t="shared" si="24"/>
        <v>0</v>
      </c>
      <c r="L54" s="198">
        <f t="shared" si="24"/>
        <v>0</v>
      </c>
      <c r="M54" s="198">
        <f t="shared" si="24"/>
        <v>0</v>
      </c>
      <c r="N54" s="198">
        <f t="shared" si="24"/>
        <v>0</v>
      </c>
      <c r="O54" s="198">
        <f t="shared" si="24"/>
        <v>0</v>
      </c>
      <c r="P54" s="1"/>
    </row>
    <row r="55" ht="12.75" customHeight="1">
      <c r="A55" s="5"/>
      <c r="B55" s="15" t="s">
        <v>154</v>
      </c>
      <c r="C55" s="235"/>
      <c r="D55" s="184">
        <f>+E55*12</f>
        <v>0</v>
      </c>
      <c r="E55" s="184">
        <f>-PMT(G12/12,G13*12,G11)</f>
        <v>0</v>
      </c>
      <c r="F55" s="184"/>
      <c r="G55" s="186">
        <f t="shared" ref="G55:O55" si="25">$D$55</f>
        <v>0</v>
      </c>
      <c r="H55" s="188">
        <f t="shared" si="25"/>
        <v>0</v>
      </c>
      <c r="I55" s="188">
        <f t="shared" si="25"/>
        <v>0</v>
      </c>
      <c r="J55" s="188">
        <f t="shared" si="25"/>
        <v>0</v>
      </c>
      <c r="K55" s="188">
        <f t="shared" si="25"/>
        <v>0</v>
      </c>
      <c r="L55" s="188">
        <f t="shared" si="25"/>
        <v>0</v>
      </c>
      <c r="M55" s="188">
        <f t="shared" si="25"/>
        <v>0</v>
      </c>
      <c r="N55" s="188">
        <f t="shared" si="25"/>
        <v>0</v>
      </c>
      <c r="O55" s="188">
        <f t="shared" si="25"/>
        <v>0</v>
      </c>
      <c r="P55" s="1"/>
    </row>
    <row r="56" ht="15.75" customHeight="1">
      <c r="A56" s="56"/>
      <c r="B56" s="67" t="s">
        <v>155</v>
      </c>
      <c r="C56" s="56"/>
      <c r="D56" s="194">
        <f t="shared" ref="D56:E56" si="26">+D54+D55</f>
        <v>0</v>
      </c>
      <c r="E56" s="194">
        <f t="shared" si="26"/>
        <v>0</v>
      </c>
      <c r="F56" s="194"/>
      <c r="G56" s="196">
        <f t="shared" ref="G56:O56" si="27">SUM(G52:G55)</f>
        <v>0</v>
      </c>
      <c r="H56" s="198">
        <f t="shared" si="27"/>
        <v>0</v>
      </c>
      <c r="I56" s="198">
        <f t="shared" si="27"/>
        <v>0</v>
      </c>
      <c r="J56" s="198">
        <f t="shared" si="27"/>
        <v>0</v>
      </c>
      <c r="K56" s="198">
        <f t="shared" si="27"/>
        <v>0</v>
      </c>
      <c r="L56" s="198">
        <f t="shared" si="27"/>
        <v>0</v>
      </c>
      <c r="M56" s="198">
        <f t="shared" si="27"/>
        <v>0</v>
      </c>
      <c r="N56" s="198">
        <f t="shared" si="27"/>
        <v>0</v>
      </c>
      <c r="O56" s="198">
        <f t="shared" si="27"/>
        <v>0</v>
      </c>
      <c r="P56" s="1"/>
    </row>
    <row r="57" ht="12.75" customHeight="1">
      <c r="A57" s="56"/>
      <c r="B57" s="67" t="s">
        <v>156</v>
      </c>
      <c r="C57" s="56"/>
      <c r="D57" s="236" t="str">
        <f>D54/-D55</f>
        <v>#DIV/0!</v>
      </c>
      <c r="E57" s="236"/>
      <c r="F57" s="236"/>
      <c r="G57" s="237" t="str">
        <f t="shared" ref="G57:O57" si="28">G54/-G55</f>
        <v>#DIV/0!</v>
      </c>
      <c r="H57" s="239" t="str">
        <f t="shared" si="28"/>
        <v>#DIV/0!</v>
      </c>
      <c r="I57" s="239" t="str">
        <f t="shared" si="28"/>
        <v>#DIV/0!</v>
      </c>
      <c r="J57" s="239" t="str">
        <f t="shared" si="28"/>
        <v>#DIV/0!</v>
      </c>
      <c r="K57" s="239" t="str">
        <f t="shared" si="28"/>
        <v>#DIV/0!</v>
      </c>
      <c r="L57" s="239" t="str">
        <f t="shared" si="28"/>
        <v>#DIV/0!</v>
      </c>
      <c r="M57" s="239" t="str">
        <f t="shared" si="28"/>
        <v>#DIV/0!</v>
      </c>
      <c r="N57" s="239" t="str">
        <f t="shared" si="28"/>
        <v>#DIV/0!</v>
      </c>
      <c r="O57" s="239" t="str">
        <f t="shared" si="28"/>
        <v>#DIV/0!</v>
      </c>
      <c r="P57" s="1"/>
    </row>
    <row r="58" ht="12.75" customHeight="1">
      <c r="A58" s="56"/>
      <c r="B58" s="67" t="s">
        <v>157</v>
      </c>
      <c r="C58" s="5"/>
      <c r="D58" s="242">
        <f>D56/D24</f>
        <v>0</v>
      </c>
      <c r="E58" s="243"/>
      <c r="F58" s="54"/>
      <c r="G58" s="244">
        <f>G56/D24</f>
        <v>0</v>
      </c>
      <c r="H58" s="246">
        <f t="shared" ref="H58:O58" si="29">H56/$D$24</f>
        <v>0</v>
      </c>
      <c r="I58" s="246">
        <f t="shared" si="29"/>
        <v>0</v>
      </c>
      <c r="J58" s="246">
        <f t="shared" si="29"/>
        <v>0</v>
      </c>
      <c r="K58" s="246">
        <f t="shared" si="29"/>
        <v>0</v>
      </c>
      <c r="L58" s="246">
        <f t="shared" si="29"/>
        <v>0</v>
      </c>
      <c r="M58" s="246">
        <f t="shared" si="29"/>
        <v>0</v>
      </c>
      <c r="N58" s="246">
        <f t="shared" si="29"/>
        <v>0</v>
      </c>
      <c r="O58" s="246">
        <f t="shared" si="29"/>
        <v>0</v>
      </c>
      <c r="P58" s="1"/>
    </row>
    <row r="59" ht="12.75" customHeight="1">
      <c r="A59" s="5"/>
      <c r="B59" s="39"/>
      <c r="C59" s="39"/>
      <c r="D59" s="39"/>
      <c r="E59" s="39"/>
      <c r="F59" s="39"/>
      <c r="G59" s="39"/>
      <c r="H59" s="39"/>
      <c r="I59" s="39"/>
      <c r="J59" s="53"/>
      <c r="K59" s="53"/>
      <c r="L59" s="53"/>
      <c r="M59" s="53"/>
      <c r="N59" s="53"/>
      <c r="O59" s="53"/>
      <c r="P59" s="238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J17:N25"/>
    <mergeCell ref="B2:F2"/>
    <mergeCell ref="B26:D2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23.29"/>
    <col customWidth="1" min="3" max="3" width="11.0"/>
    <col customWidth="1" min="4" max="4" width="13.86"/>
    <col customWidth="1" min="5" max="5" width="13.0"/>
    <col customWidth="1" min="6" max="6" width="12.71"/>
    <col customWidth="1" min="7" max="7" width="12.29"/>
    <col customWidth="1" min="8" max="8" width="14.14"/>
    <col customWidth="1" min="9" max="9" width="12.29"/>
    <col customWidth="1" min="10" max="16" width="10.86"/>
    <col customWidth="1" min="17" max="17" width="12.14"/>
    <col customWidth="1" min="18" max="26" width="17.29"/>
  </cols>
  <sheetData>
    <row r="1" ht="30.0" customHeight="1">
      <c r="A1" s="42"/>
      <c r="B1" s="42" t="s">
        <v>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"/>
    </row>
    <row r="2" ht="23.25" customHeight="1">
      <c r="A2" s="43"/>
      <c r="B2" s="45" t="str">
        <f>'Acquisition+Construction Budget'!B2:E2</f>
        <v>Property Address  </v>
      </c>
      <c r="H2" s="4" t="s">
        <v>2</v>
      </c>
      <c r="I2" s="46"/>
      <c r="J2" s="5"/>
      <c r="K2" s="5"/>
      <c r="L2" s="5"/>
      <c r="M2" s="5"/>
      <c r="N2" s="5"/>
      <c r="O2" s="1"/>
      <c r="P2" s="5"/>
      <c r="Q2" s="1"/>
    </row>
    <row r="3" ht="23.25" customHeight="1">
      <c r="A3" s="5"/>
      <c r="B3" s="5" t="s">
        <v>3</v>
      </c>
      <c r="C3" s="48">
        <f>NOW()</f>
        <v>43445.40427</v>
      </c>
      <c r="D3" s="5"/>
      <c r="E3" s="5"/>
      <c r="F3" s="5"/>
      <c r="G3" s="5"/>
      <c r="H3" s="5"/>
      <c r="I3" s="5"/>
      <c r="J3" s="5"/>
      <c r="K3" s="5"/>
      <c r="L3" s="1"/>
      <c r="M3" s="55"/>
      <c r="N3" s="1"/>
      <c r="O3" s="1"/>
      <c r="P3" s="1"/>
      <c r="Q3" s="1"/>
    </row>
    <row r="4" ht="12.75" customHeight="1">
      <c r="A4" s="56"/>
      <c r="B4" s="56"/>
      <c r="C4" s="58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9"/>
    </row>
    <row r="5" ht="12.75" customHeight="1">
      <c r="A5" s="56"/>
      <c r="B5" s="56" t="s">
        <v>43</v>
      </c>
      <c r="C5" s="58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9"/>
    </row>
    <row r="6" ht="10.5" customHeight="1">
      <c r="A6" s="56"/>
      <c r="B6" s="56"/>
      <c r="C6" s="58"/>
      <c r="D6" s="5"/>
      <c r="E6" s="5"/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9"/>
    </row>
    <row r="7" ht="15.75" customHeight="1">
      <c r="A7" s="56"/>
      <c r="B7" s="70" t="s">
        <v>44</v>
      </c>
      <c r="C7" s="71"/>
      <c r="D7" s="72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9"/>
    </row>
    <row r="8" ht="13.5" customHeight="1">
      <c r="A8" s="56"/>
      <c r="B8" s="75" t="s">
        <v>47</v>
      </c>
      <c r="C8" s="76"/>
      <c r="D8" s="77" t="s">
        <v>10</v>
      </c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9"/>
    </row>
    <row r="9" ht="15.75" customHeight="1">
      <c r="A9" s="56"/>
      <c r="B9" s="78" t="s">
        <v>50</v>
      </c>
      <c r="C9" s="79"/>
      <c r="D9" s="77" t="s">
        <v>10</v>
      </c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9"/>
    </row>
    <row r="10" ht="12.75" customHeight="1">
      <c r="A10" s="56"/>
      <c r="B10" s="56"/>
      <c r="C10" s="58"/>
      <c r="D10" s="5" t="s">
        <v>10</v>
      </c>
      <c r="E10" s="5"/>
      <c r="F10" s="5"/>
      <c r="G10" s="5"/>
      <c r="H10" s="5"/>
      <c r="I10" s="5"/>
      <c r="J10" s="5"/>
      <c r="K10" s="6"/>
      <c r="L10" s="5"/>
      <c r="M10" s="5"/>
      <c r="N10" s="5"/>
      <c r="O10" s="5"/>
      <c r="P10" s="5"/>
      <c r="Q10" s="59"/>
    </row>
    <row r="11" ht="12.75" customHeight="1">
      <c r="A11" s="60"/>
      <c r="B11" s="61" t="s">
        <v>51</v>
      </c>
      <c r="C11" s="62"/>
      <c r="D11" s="63"/>
      <c r="E11" s="80"/>
      <c r="F11" s="63"/>
      <c r="G11" s="63"/>
      <c r="H11" s="63"/>
      <c r="I11" s="63"/>
      <c r="J11" s="65"/>
      <c r="K11" s="1"/>
      <c r="L11" s="1"/>
      <c r="M11" s="1"/>
      <c r="N11" s="1"/>
      <c r="O11" s="1"/>
      <c r="P11" s="1"/>
      <c r="Q11" s="59"/>
    </row>
    <row r="12" ht="12.75" customHeight="1">
      <c r="A12" s="66"/>
      <c r="B12" s="67"/>
      <c r="C12" s="58"/>
      <c r="D12" s="5"/>
      <c r="E12" s="5"/>
      <c r="F12" s="5"/>
      <c r="G12" s="5"/>
      <c r="H12" s="5"/>
      <c r="I12" s="5"/>
      <c r="J12" s="68"/>
      <c r="K12" s="1"/>
      <c r="L12" s="1"/>
      <c r="M12" s="1"/>
      <c r="N12" s="1"/>
      <c r="O12" s="1"/>
      <c r="P12" s="1"/>
      <c r="Q12" s="59"/>
    </row>
    <row r="13" ht="12.75" customHeight="1">
      <c r="A13" s="69"/>
      <c r="B13" s="81" t="s">
        <v>52</v>
      </c>
      <c r="C13" s="82"/>
      <c r="D13" s="83"/>
      <c r="E13" s="84"/>
      <c r="J13" s="68"/>
      <c r="K13" s="1"/>
      <c r="L13" s="1"/>
      <c r="M13" s="1"/>
      <c r="N13" s="1"/>
      <c r="O13" s="1"/>
      <c r="P13" s="1"/>
      <c r="Q13" s="59"/>
    </row>
    <row r="14" ht="12.75" customHeight="1">
      <c r="A14" s="68"/>
      <c r="B14" s="15" t="s">
        <v>53</v>
      </c>
      <c r="C14" s="5"/>
      <c r="D14" s="85">
        <f>'Acquisition+Construction Budget'!F7</f>
        <v>0</v>
      </c>
      <c r="E14" s="5"/>
      <c r="J14" s="68"/>
      <c r="K14" s="1"/>
      <c r="L14" s="1"/>
      <c r="M14" s="1"/>
      <c r="N14" s="1"/>
      <c r="O14" s="1"/>
      <c r="P14" s="1"/>
      <c r="Q14" s="59"/>
    </row>
    <row r="15" ht="12.75" customHeight="1">
      <c r="A15" s="68"/>
      <c r="B15" s="15" t="s">
        <v>54</v>
      </c>
      <c r="C15" s="86">
        <v>0.0514</v>
      </c>
      <c r="D15" s="85">
        <f>D14*C15</f>
        <v>0</v>
      </c>
      <c r="E15" s="5"/>
      <c r="J15" s="68"/>
      <c r="K15" s="1"/>
      <c r="L15" s="1"/>
      <c r="M15" s="1"/>
      <c r="N15" s="1"/>
      <c r="O15" s="1"/>
      <c r="P15" s="1"/>
      <c r="Q15" s="59"/>
    </row>
    <row r="16" ht="12.75" customHeight="1">
      <c r="A16" s="68"/>
      <c r="B16" s="15" t="s">
        <v>55</v>
      </c>
      <c r="C16" s="5"/>
      <c r="D16" s="85">
        <f>'Acquisition+Construction Budget'!F40</f>
        <v>0</v>
      </c>
      <c r="E16" s="5"/>
      <c r="G16" s="81" t="s">
        <v>56</v>
      </c>
      <c r="H16" s="82"/>
      <c r="I16" s="87"/>
      <c r="J16" s="68"/>
      <c r="K16" s="1"/>
      <c r="L16" s="1"/>
      <c r="M16" s="1"/>
      <c r="N16" s="1"/>
      <c r="O16" s="1"/>
      <c r="P16" s="1"/>
      <c r="Q16" s="59"/>
    </row>
    <row r="17" ht="12.75" customHeight="1">
      <c r="A17" s="66"/>
      <c r="B17" s="88" t="s">
        <v>57</v>
      </c>
      <c r="C17" s="89"/>
      <c r="D17" s="90">
        <f>SUM(D14:D16)</f>
        <v>0</v>
      </c>
      <c r="E17" s="5"/>
      <c r="G17" s="15" t="s">
        <v>58</v>
      </c>
      <c r="H17" s="5"/>
      <c r="I17" s="91">
        <v>0.85</v>
      </c>
      <c r="J17" s="68"/>
      <c r="K17" s="1"/>
      <c r="L17" s="1"/>
      <c r="M17" s="1"/>
      <c r="N17" s="1"/>
      <c r="O17" s="1"/>
      <c r="P17" s="1"/>
      <c r="Q17" s="1"/>
    </row>
    <row r="18" ht="12.75" customHeight="1">
      <c r="A18" s="5"/>
      <c r="B18" s="75"/>
      <c r="C18" s="5"/>
      <c r="D18" s="5"/>
      <c r="E18" s="5"/>
      <c r="G18" s="15" t="s">
        <v>59</v>
      </c>
      <c r="I18" s="32">
        <f>I17*D17</f>
        <v>0</v>
      </c>
      <c r="J18" s="68"/>
      <c r="K18" s="1"/>
      <c r="L18" s="1"/>
      <c r="M18" s="1"/>
      <c r="N18" s="1"/>
      <c r="O18" s="1"/>
      <c r="P18" s="1"/>
      <c r="Q18" s="1"/>
    </row>
    <row r="19" ht="12.75" customHeight="1">
      <c r="A19" s="5"/>
      <c r="B19" s="15"/>
      <c r="C19" s="5"/>
      <c r="D19" s="5"/>
      <c r="E19" s="5"/>
      <c r="F19" s="5"/>
      <c r="G19" s="15" t="s">
        <v>60</v>
      </c>
      <c r="H19" s="5"/>
      <c r="I19" s="32">
        <f>I18*0.02</f>
        <v>0</v>
      </c>
      <c r="J19" s="68"/>
      <c r="K19" s="1"/>
      <c r="L19" s="1"/>
      <c r="M19" s="1"/>
      <c r="N19" s="1"/>
      <c r="O19" s="1"/>
      <c r="P19" s="1"/>
      <c r="Q19" s="1"/>
    </row>
    <row r="20" ht="12.75" customHeight="1">
      <c r="A20" s="5"/>
      <c r="B20" s="92" t="s">
        <v>61</v>
      </c>
      <c r="C20" s="93"/>
      <c r="D20" s="93"/>
      <c r="E20" s="94"/>
      <c r="F20" s="5"/>
      <c r="G20" s="15" t="s">
        <v>62</v>
      </c>
      <c r="I20" s="32">
        <v>275.0</v>
      </c>
      <c r="J20" s="95" t="s">
        <v>10</v>
      </c>
      <c r="K20" s="1"/>
      <c r="L20" s="1"/>
      <c r="M20" s="1"/>
      <c r="N20" s="1"/>
      <c r="O20" s="1"/>
      <c r="P20" s="1"/>
      <c r="Q20" s="1"/>
    </row>
    <row r="21" ht="12.75" customHeight="1">
      <c r="A21" s="5"/>
      <c r="B21" s="75" t="s">
        <v>63</v>
      </c>
      <c r="C21" s="96"/>
      <c r="D21" s="97">
        <v>0.15</v>
      </c>
      <c r="E21" s="98">
        <f>D17*D21</f>
        <v>0</v>
      </c>
      <c r="G21" s="67" t="s">
        <v>64</v>
      </c>
      <c r="H21" s="56"/>
      <c r="I21" s="106">
        <f>SUM(I18:I20)</f>
        <v>275</v>
      </c>
      <c r="J21" s="11"/>
      <c r="K21" s="5"/>
      <c r="L21" s="1"/>
      <c r="M21" s="5"/>
      <c r="N21" s="1"/>
      <c r="O21" s="1"/>
      <c r="P21" s="5"/>
      <c r="Q21" s="1"/>
    </row>
    <row r="22" ht="12.75" customHeight="1">
      <c r="A22" s="68"/>
      <c r="B22" s="15" t="s">
        <v>70</v>
      </c>
      <c r="C22" s="1"/>
      <c r="D22" s="1"/>
      <c r="E22" s="146">
        <v>1500.0</v>
      </c>
      <c r="G22" s="15" t="s">
        <v>75</v>
      </c>
      <c r="H22" s="5"/>
      <c r="I22" s="125">
        <v>0.075</v>
      </c>
      <c r="J22" s="11"/>
      <c r="K22" s="5"/>
      <c r="L22" s="1"/>
      <c r="M22" s="5"/>
      <c r="N22" s="1"/>
      <c r="O22" s="1"/>
      <c r="P22" s="5"/>
      <c r="Q22" s="1"/>
    </row>
    <row r="23" ht="12.75" customHeight="1">
      <c r="A23" s="68"/>
      <c r="B23" s="15" t="s">
        <v>104</v>
      </c>
      <c r="C23" s="1"/>
      <c r="D23" s="1"/>
      <c r="E23" s="149">
        <v>0.0</v>
      </c>
      <c r="G23" s="123" t="s">
        <v>87</v>
      </c>
      <c r="H23" s="162"/>
      <c r="I23" s="175" t="s">
        <v>111</v>
      </c>
      <c r="J23" s="11"/>
      <c r="K23" s="5"/>
      <c r="L23" s="1"/>
      <c r="M23" s="5"/>
      <c r="N23" s="1"/>
      <c r="O23" s="1"/>
      <c r="P23" s="5"/>
      <c r="Q23" s="1"/>
    </row>
    <row r="24" ht="12.75" customHeight="1">
      <c r="A24" s="68"/>
      <c r="E24" s="68"/>
      <c r="J24" s="11"/>
      <c r="K24" s="5"/>
      <c r="L24" s="1"/>
      <c r="M24" s="5"/>
      <c r="N24" s="1"/>
      <c r="O24" s="1"/>
      <c r="P24" s="5"/>
      <c r="Q24" s="1"/>
    </row>
    <row r="25" ht="12.75" customHeight="1">
      <c r="A25" s="68"/>
      <c r="B25" s="176"/>
      <c r="C25" s="1"/>
      <c r="D25" s="1"/>
      <c r="E25" s="47"/>
      <c r="J25" s="11"/>
      <c r="K25" s="5"/>
      <c r="L25" s="1"/>
      <c r="M25" s="5"/>
      <c r="N25" s="1"/>
      <c r="O25" s="1"/>
      <c r="P25" s="5"/>
      <c r="Q25" s="1"/>
    </row>
    <row r="26" ht="12.75" customHeight="1">
      <c r="A26" s="68"/>
      <c r="B26" s="177" t="s">
        <v>57</v>
      </c>
      <c r="C26" s="52"/>
      <c r="D26" s="52"/>
      <c r="E26" s="185">
        <f>SUM(E21:E24)</f>
        <v>1500</v>
      </c>
      <c r="J26" s="11"/>
      <c r="K26" s="5"/>
      <c r="L26" s="1"/>
      <c r="M26" s="5"/>
      <c r="N26" s="1"/>
      <c r="O26" s="1"/>
      <c r="P26" s="5"/>
      <c r="Q26" s="1"/>
    </row>
    <row r="27" ht="12.75" customHeight="1">
      <c r="A27" s="5"/>
      <c r="B27" s="15"/>
      <c r="J27" s="11"/>
      <c r="K27" s="5"/>
      <c r="L27" s="5"/>
      <c r="M27" s="1"/>
      <c r="N27" s="5"/>
      <c r="O27" s="1"/>
      <c r="P27" s="5"/>
      <c r="Q27" s="1"/>
    </row>
    <row r="28" ht="12.75" customHeight="1">
      <c r="A28" s="5"/>
      <c r="B28" s="78"/>
      <c r="C28" s="162"/>
      <c r="D28" s="187"/>
      <c r="E28" s="162"/>
      <c r="F28" s="37"/>
      <c r="G28" s="37"/>
      <c r="H28" s="37"/>
      <c r="I28" s="37"/>
      <c r="J28" s="47"/>
      <c r="K28" s="5"/>
      <c r="L28" s="5"/>
      <c r="M28" s="1"/>
      <c r="N28" s="5"/>
      <c r="O28" s="1"/>
      <c r="P28" s="5"/>
      <c r="Q28" s="1"/>
    </row>
    <row r="29" ht="12.75" customHeight="1">
      <c r="A29" s="5"/>
      <c r="B29" s="5"/>
      <c r="C29" s="5"/>
      <c r="D29" s="5"/>
      <c r="E29" s="5"/>
      <c r="F29" s="1"/>
      <c r="G29" s="1"/>
      <c r="H29" s="1"/>
      <c r="I29" s="1"/>
      <c r="J29" s="1"/>
      <c r="K29" s="5"/>
      <c r="L29" s="5"/>
      <c r="M29" s="5"/>
      <c r="N29" s="5"/>
      <c r="O29" s="5"/>
      <c r="P29" s="5"/>
      <c r="Q29" s="1"/>
    </row>
    <row r="30" ht="12.75" customHeight="1">
      <c r="A30" s="5"/>
      <c r="B30" s="5"/>
      <c r="C30" s="5"/>
      <c r="D30" s="5"/>
      <c r="E30" s="5"/>
      <c r="F30" s="1"/>
      <c r="G30" s="1"/>
      <c r="H30" s="1"/>
      <c r="I30" s="1"/>
      <c r="J30" s="1"/>
      <c r="K30" s="5"/>
      <c r="L30" s="5"/>
      <c r="M30" s="5"/>
      <c r="N30" s="5"/>
      <c r="O30" s="5"/>
      <c r="P30" s="5"/>
      <c r="Q30" s="1"/>
    </row>
    <row r="31" ht="12.75" customHeight="1">
      <c r="A31" s="5"/>
      <c r="B31" s="189" t="s">
        <v>120</v>
      </c>
      <c r="C31" s="191"/>
      <c r="D31" s="192"/>
      <c r="E31" s="15"/>
      <c r="F31" s="193" t="s">
        <v>122</v>
      </c>
      <c r="G31" s="93"/>
      <c r="H31" s="93"/>
      <c r="I31" s="93"/>
      <c r="J31" s="94"/>
      <c r="K31" s="5"/>
      <c r="L31" s="5"/>
      <c r="M31" s="5"/>
      <c r="N31" s="5"/>
      <c r="O31" s="5"/>
      <c r="P31" s="5"/>
      <c r="Q31" s="1"/>
    </row>
    <row r="32" ht="12.75" customHeight="1">
      <c r="A32" s="159"/>
      <c r="B32" s="195"/>
      <c r="C32" s="96"/>
      <c r="D32" s="96"/>
      <c r="E32" s="31"/>
      <c r="F32" s="197" t="s">
        <v>7</v>
      </c>
      <c r="G32" s="199" t="s">
        <v>124</v>
      </c>
      <c r="H32" s="199"/>
      <c r="I32" s="199"/>
      <c r="J32" s="200"/>
      <c r="K32" s="1"/>
      <c r="L32" s="1"/>
      <c r="M32" s="1"/>
      <c r="N32" s="1"/>
      <c r="O32" s="1"/>
      <c r="P32" s="1"/>
      <c r="Q32" s="1"/>
    </row>
    <row r="33" ht="12.75" customHeight="1">
      <c r="A33" s="59"/>
      <c r="B33" s="202" t="s">
        <v>116</v>
      </c>
      <c r="C33" s="1"/>
      <c r="D33" s="1"/>
      <c r="E33" s="31"/>
      <c r="F33" s="205" t="s">
        <v>14</v>
      </c>
      <c r="G33" s="207"/>
      <c r="H33" s="207"/>
      <c r="I33" s="207"/>
      <c r="J33" s="208"/>
      <c r="K33" s="1"/>
      <c r="L33" s="1"/>
      <c r="M33" s="1"/>
      <c r="N33" s="1"/>
      <c r="O33" s="1"/>
      <c r="P33" s="1"/>
      <c r="Q33" s="1"/>
    </row>
    <row r="34" ht="12.75" customHeight="1">
      <c r="A34" s="5"/>
      <c r="B34" s="15"/>
      <c r="C34" s="5"/>
      <c r="D34" s="168"/>
      <c r="E34" s="209"/>
      <c r="F34" s="205" t="s">
        <v>15</v>
      </c>
      <c r="G34" s="207"/>
      <c r="H34" s="207"/>
      <c r="I34" s="207"/>
      <c r="J34" s="208"/>
      <c r="K34" s="1"/>
      <c r="L34" s="1"/>
      <c r="M34" s="1"/>
      <c r="N34" s="1"/>
      <c r="O34" s="1"/>
      <c r="P34" s="1"/>
      <c r="Q34" s="1"/>
    </row>
    <row r="35" ht="14.25" customHeight="1">
      <c r="A35" s="5"/>
      <c r="B35" s="15" t="s">
        <v>127</v>
      </c>
      <c r="C35" s="5"/>
      <c r="D35" s="54" t="str">
        <f>D9</f>
        <v> </v>
      </c>
      <c r="E35" s="210"/>
      <c r="F35" s="205" t="s">
        <v>128</v>
      </c>
      <c r="G35" s="207"/>
      <c r="H35" s="207"/>
      <c r="I35" s="207"/>
      <c r="J35" s="208"/>
      <c r="K35" s="1"/>
      <c r="L35" s="1"/>
      <c r="M35" s="1"/>
      <c r="N35" s="1"/>
      <c r="O35" s="1"/>
      <c r="P35" s="1"/>
      <c r="Q35" s="1"/>
    </row>
    <row r="36" ht="12.75" customHeight="1">
      <c r="A36" s="5"/>
      <c r="B36" s="15" t="s">
        <v>129</v>
      </c>
      <c r="C36" s="211">
        <v>0.02</v>
      </c>
      <c r="D36" s="213" t="str">
        <f>-D35*C36</f>
        <v>#VALUE!</v>
      </c>
      <c r="E36" s="210"/>
      <c r="F36" s="205" t="s">
        <v>131</v>
      </c>
      <c r="G36" s="207"/>
      <c r="H36" s="207"/>
      <c r="I36" s="207"/>
      <c r="J36" s="208"/>
      <c r="K36" s="1"/>
      <c r="L36" s="1"/>
      <c r="M36" s="1"/>
      <c r="N36" s="1"/>
      <c r="O36" s="1"/>
      <c r="P36" s="1"/>
      <c r="Q36" s="1"/>
    </row>
    <row r="37" ht="15.75" customHeight="1">
      <c r="A37" s="171"/>
      <c r="B37" s="15" t="s">
        <v>132</v>
      </c>
      <c r="C37" s="211">
        <v>0.06</v>
      </c>
      <c r="D37" s="213" t="str">
        <f>-D35*C37</f>
        <v>#VALUE!</v>
      </c>
      <c r="E37" s="214"/>
      <c r="F37" s="215" t="s">
        <v>133</v>
      </c>
      <c r="G37" s="216"/>
      <c r="H37" s="216"/>
      <c r="I37" s="216"/>
      <c r="J37" s="217"/>
      <c r="K37" s="1"/>
      <c r="L37" s="1"/>
      <c r="M37" s="1"/>
      <c r="N37" s="1"/>
      <c r="O37" s="1"/>
      <c r="P37" s="1"/>
      <c r="Q37" s="1"/>
    </row>
    <row r="38" ht="15.75" customHeight="1">
      <c r="A38" s="171"/>
      <c r="B38" s="15"/>
      <c r="C38" s="5"/>
      <c r="D38" s="5"/>
      <c r="E38" s="214"/>
      <c r="F38" s="15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ht="12.75" customHeight="1">
      <c r="A39" s="179"/>
      <c r="B39" s="67" t="s">
        <v>136</v>
      </c>
      <c r="C39" s="56"/>
      <c r="D39" s="219" t="str">
        <f>SUM(D35:D37)</f>
        <v>#VALUE!</v>
      </c>
      <c r="E39" s="220"/>
      <c r="F39" s="22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ht="12.75" customHeight="1">
      <c r="A40" s="5"/>
      <c r="B40" s="15"/>
      <c r="C40" s="5"/>
      <c r="D40" s="5"/>
      <c r="E40" s="214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2.75" customHeight="1">
      <c r="A41" s="5"/>
      <c r="B41" s="15"/>
      <c r="C41" s="5"/>
      <c r="D41" s="5"/>
      <c r="E41" s="214"/>
      <c r="F41" s="5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ht="15.75" customHeight="1">
      <c r="A42" s="56"/>
      <c r="B42" s="180" t="s">
        <v>138</v>
      </c>
      <c r="C42" s="5"/>
      <c r="D42" s="5"/>
      <c r="E42" s="1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ht="12.75" customHeight="1">
      <c r="A43" s="201"/>
      <c r="B43" s="15" t="s">
        <v>139</v>
      </c>
      <c r="C43" s="222"/>
      <c r="D43" s="222">
        <f>-D17</f>
        <v>0</v>
      </c>
      <c r="E43" s="3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ht="14.25" customHeight="1">
      <c r="A44" s="5"/>
      <c r="B44" s="15" t="s">
        <v>140</v>
      </c>
      <c r="C44" s="222"/>
      <c r="D44" s="222">
        <f>-E23</f>
        <v>0</v>
      </c>
      <c r="E44" s="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ht="13.5" customHeight="1">
      <c r="A45" s="5"/>
      <c r="B45" s="15" t="s">
        <v>142</v>
      </c>
      <c r="C45" s="1"/>
      <c r="D45" s="222">
        <f>-I22*(9/12)*0.5*I21</f>
        <v>-7.734375</v>
      </c>
      <c r="E45" s="3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ht="13.5" customHeight="1">
      <c r="A46" s="5"/>
      <c r="B46" s="15" t="s">
        <v>143</v>
      </c>
      <c r="C46" s="1"/>
      <c r="D46" s="222">
        <f>-(I19+250)</f>
        <v>-250</v>
      </c>
      <c r="E46" s="3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5"/>
      <c r="B47" s="31"/>
      <c r="C47" s="1"/>
      <c r="D47" s="1"/>
      <c r="E47" s="3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ht="12.75" customHeight="1">
      <c r="A48" s="5"/>
      <c r="B48" s="67" t="s">
        <v>145</v>
      </c>
      <c r="C48" s="223"/>
      <c r="D48" s="223">
        <f>SUM(D43:D46)</f>
        <v>-257.734375</v>
      </c>
      <c r="E48" s="3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ht="12.75" customHeight="1">
      <c r="A49" s="5"/>
      <c r="B49" s="31"/>
      <c r="C49" s="1"/>
      <c r="D49" s="1"/>
      <c r="E49" s="3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ht="12.75" customHeight="1">
      <c r="A50" s="5"/>
      <c r="B50" s="15"/>
      <c r="C50" s="1"/>
      <c r="D50" s="1"/>
      <c r="E50" s="3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ht="12.75" customHeight="1">
      <c r="A51" s="5"/>
      <c r="B51" s="202" t="s">
        <v>147</v>
      </c>
      <c r="C51" s="1"/>
      <c r="D51" s="1"/>
      <c r="E51" s="3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ht="12.75" customHeight="1">
      <c r="A52" s="5"/>
      <c r="B52" s="67" t="s">
        <v>148</v>
      </c>
      <c r="C52" s="1"/>
      <c r="D52" s="224" t="str">
        <f>D39+D48</f>
        <v>#VALUE!</v>
      </c>
      <c r="E52" s="225"/>
      <c r="F52" s="22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ht="12.75" customHeight="1">
      <c r="A53" s="5"/>
      <c r="B53" s="15"/>
      <c r="C53" s="1"/>
      <c r="D53" s="227"/>
      <c r="E53" s="225"/>
      <c r="F53" s="226"/>
      <c r="G53" s="228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ht="12.75" customHeight="1">
      <c r="A54" s="5"/>
      <c r="B54" s="67" t="s">
        <v>151</v>
      </c>
      <c r="C54" s="1"/>
      <c r="D54" s="226" t="str">
        <f>D52/D39</f>
        <v>#VALUE!</v>
      </c>
      <c r="E54" s="229"/>
      <c r="F54" s="22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ht="12.75" customHeight="1">
      <c r="A55" s="5"/>
      <c r="B55" s="230"/>
      <c r="C55" s="1"/>
      <c r="D55" s="231"/>
      <c r="E55" s="31"/>
      <c r="F55" s="23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ht="15.75" customHeight="1">
      <c r="A56" s="56"/>
      <c r="B56" s="233"/>
      <c r="C56" s="96"/>
      <c r="D56" s="234"/>
      <c r="E56" s="228"/>
      <c r="F56" s="2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ht="15.7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ht="12.75" customHeight="1">
      <c r="A58" s="5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ht="12.75" customHeight="1">
      <c r="A59" s="17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ht="15.75" customHeight="1">
      <c r="A60" s="5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ht="12.7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ht="15.75" customHeight="1">
      <c r="A62" s="5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ht="12.75" customHeight="1">
      <c r="A63" s="5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ht="12.75" customHeight="1">
      <c r="A64" s="5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ht="12.7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38"/>
    </row>
    <row r="66" ht="12.75" customHeight="1">
      <c r="A66" s="5"/>
      <c r="B66" s="5"/>
      <c r="C66" s="1"/>
      <c r="D66" s="5"/>
      <c r="E66" s="5"/>
      <c r="F66" s="5"/>
      <c r="G66" s="5"/>
      <c r="H66" s="59"/>
      <c r="I66" s="5"/>
      <c r="J66" s="5"/>
      <c r="K66" s="5"/>
      <c r="L66" s="59"/>
      <c r="M66" s="5"/>
      <c r="N66" s="5"/>
      <c r="O66" s="5"/>
      <c r="P66" s="5"/>
      <c r="Q66" s="1"/>
    </row>
    <row r="67" ht="15.75" customHeight="1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ht="15.75" customHeight="1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ht="15.75" customHeight="1">
      <c r="A69" s="1"/>
      <c r="B69" s="5"/>
      <c r="C69" s="5"/>
      <c r="D69" s="168"/>
      <c r="E69" s="5"/>
      <c r="F69" s="5"/>
      <c r="G69" s="5"/>
      <c r="H69" s="168"/>
      <c r="I69" s="168"/>
      <c r="J69" s="168"/>
      <c r="K69" s="168"/>
      <c r="L69" s="168"/>
      <c r="M69" s="168"/>
      <c r="N69" s="168"/>
      <c r="O69" s="168"/>
      <c r="P69" s="168"/>
      <c r="Q69" s="1"/>
    </row>
    <row r="70" ht="15.75" customHeight="1">
      <c r="A70" s="1"/>
      <c r="B70" s="171"/>
      <c r="C70" s="171"/>
      <c r="D70" s="168"/>
      <c r="E70" s="168"/>
      <c r="F70" s="5"/>
      <c r="G70" s="5"/>
      <c r="H70" s="168"/>
      <c r="I70" s="168"/>
      <c r="J70" s="168"/>
      <c r="K70" s="168"/>
      <c r="L70" s="168"/>
      <c r="M70" s="168"/>
      <c r="N70" s="168"/>
      <c r="O70" s="168"/>
      <c r="P70" s="168"/>
      <c r="Q70" s="1"/>
    </row>
    <row r="71" ht="15.75" customHeight="1">
      <c r="A71" s="1"/>
      <c r="B71" s="179"/>
      <c r="C71" s="56"/>
      <c r="D71" s="240"/>
      <c r="E71" s="240"/>
      <c r="F71" s="5"/>
      <c r="G71" s="5"/>
      <c r="H71" s="238"/>
      <c r="I71" s="238"/>
      <c r="J71" s="238"/>
      <c r="K71" s="238"/>
      <c r="L71" s="238"/>
      <c r="M71" s="238"/>
      <c r="N71" s="238"/>
      <c r="O71" s="238"/>
      <c r="P71" s="238"/>
      <c r="Q71" s="1"/>
    </row>
    <row r="72" ht="15.75" customHeight="1">
      <c r="A72" s="1"/>
      <c r="B72" s="5"/>
      <c r="C72" s="56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1"/>
    </row>
    <row r="73" ht="15.75" customHeight="1">
      <c r="A73" s="1"/>
      <c r="B73" s="5"/>
      <c r="C73" s="245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1"/>
    </row>
    <row r="74" ht="15.75" customHeight="1">
      <c r="A74" s="1"/>
      <c r="B74" s="56"/>
      <c r="C74" s="56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"/>
    </row>
    <row r="75" ht="15.75" customHeight="1">
      <c r="A75" s="1"/>
      <c r="B75" s="201"/>
      <c r="C75" s="20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1"/>
    </row>
    <row r="76" ht="15.75" customHeight="1">
      <c r="A76" s="1"/>
      <c r="B76" s="201"/>
      <c r="C76" s="20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1"/>
    </row>
    <row r="77" ht="15.75" customHeight="1">
      <c r="A77" s="1"/>
      <c r="B77" s="179"/>
      <c r="C77" s="56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1"/>
    </row>
    <row r="78" ht="15.75" customHeight="1">
      <c r="A78" s="1"/>
      <c r="B78" s="5"/>
      <c r="C78" s="245"/>
      <c r="D78" s="247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1"/>
    </row>
    <row r="79" ht="15.75" customHeight="1">
      <c r="A79" s="1"/>
      <c r="B79" s="5"/>
      <c r="C79" s="5"/>
      <c r="D79" s="247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1"/>
    </row>
    <row r="80" ht="15.75" customHeight="1">
      <c r="A80" s="1"/>
      <c r="B80" s="5"/>
      <c r="C80" s="5"/>
      <c r="D80" s="247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1"/>
    </row>
    <row r="81" ht="15.75" customHeight="1">
      <c r="A81" s="1"/>
      <c r="B81" s="5"/>
      <c r="C81" s="5"/>
      <c r="D81" s="247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1"/>
    </row>
    <row r="82" ht="15.75" customHeight="1">
      <c r="A82" s="1"/>
      <c r="B82" s="5"/>
      <c r="C82" s="5"/>
      <c r="D82" s="247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1"/>
    </row>
    <row r="83" ht="15.75" customHeight="1">
      <c r="A83" s="1"/>
      <c r="B83" s="5"/>
      <c r="C83" s="5"/>
      <c r="D83" s="247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1"/>
    </row>
    <row r="84" ht="15.75" customHeight="1">
      <c r="A84" s="1"/>
      <c r="B84" s="5"/>
      <c r="C84" s="5"/>
      <c r="D84" s="247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1"/>
    </row>
    <row r="85" ht="15.75" customHeight="1">
      <c r="A85" s="1"/>
      <c r="B85" s="5"/>
      <c r="C85" s="5"/>
      <c r="D85" s="247"/>
      <c r="E85" s="248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1"/>
    </row>
    <row r="86" ht="15.75" customHeight="1">
      <c r="A86" s="1"/>
      <c r="B86" s="5"/>
      <c r="C86" s="5"/>
      <c r="D86" s="247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1"/>
    </row>
    <row r="87" ht="15.75" customHeight="1">
      <c r="A87" s="1"/>
      <c r="B87" s="56"/>
      <c r="C87" s="56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"/>
    </row>
    <row r="88" ht="15.75" customHeight="1">
      <c r="A88" s="1"/>
      <c r="B88" s="5"/>
      <c r="C88" s="5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1"/>
    </row>
    <row r="89" ht="15.75" customHeight="1">
      <c r="A89" s="1"/>
      <c r="B89" s="56"/>
      <c r="C89" s="56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1"/>
    </row>
    <row r="90" ht="15.75" customHeight="1">
      <c r="A90" s="1"/>
      <c r="B90" s="179"/>
      <c r="C90" s="56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1"/>
    </row>
    <row r="91" ht="15.75" customHeight="1">
      <c r="A91" s="1"/>
      <c r="B91" s="56"/>
      <c r="C91" s="58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"/>
    </row>
    <row r="92" ht="15.75" customHeight="1">
      <c r="A92" s="1"/>
      <c r="B92" s="5"/>
      <c r="C92" s="235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1"/>
    </row>
    <row r="93" ht="15.75" customHeight="1">
      <c r="A93" s="1"/>
      <c r="B93" s="56"/>
      <c r="C93" s="56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"/>
    </row>
    <row r="94" ht="15.75" customHeight="1">
      <c r="A94" s="1"/>
      <c r="B94" s="56"/>
      <c r="C94" s="56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1"/>
    </row>
    <row r="95" ht="15.75" customHeight="1">
      <c r="A95" s="1"/>
      <c r="B95" s="56"/>
      <c r="C95" s="5"/>
      <c r="D95" s="250"/>
      <c r="E95" s="54"/>
      <c r="F95" s="54"/>
      <c r="G95" s="54"/>
      <c r="H95" s="54"/>
      <c r="I95" s="54"/>
      <c r="J95" s="54"/>
      <c r="K95" s="54"/>
      <c r="L95" s="54"/>
      <c r="M95" s="54"/>
      <c r="N95" s="238"/>
      <c r="O95" s="238"/>
      <c r="P95" s="238"/>
      <c r="Q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G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2" width="37.0"/>
    <col customWidth="1" min="3" max="3" width="13.71"/>
    <col customWidth="1" min="4" max="4" width="9.71"/>
    <col customWidth="1" min="5" max="5" width="9.29"/>
    <col customWidth="1" min="6" max="6" width="16.86"/>
    <col customWidth="1" min="7" max="7" width="14.14"/>
    <col customWidth="1" min="8" max="8" width="13.14"/>
    <col customWidth="1" min="9" max="9" width="19.71"/>
    <col customWidth="1" min="10" max="26" width="17.29"/>
  </cols>
  <sheetData>
    <row r="1">
      <c r="A1" s="74" t="s">
        <v>48</v>
      </c>
      <c r="B1" s="1"/>
      <c r="C1" s="1"/>
      <c r="D1" s="4" t="s">
        <v>49</v>
      </c>
    </row>
    <row r="2" ht="12.0" customHeight="1">
      <c r="A2" s="9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45" t="str">
        <f>'Acquisition+Construction Budget'!B2</f>
        <v>Property Address  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.25" customHeight="1">
      <c r="A4" s="99"/>
      <c r="B4" s="1"/>
      <c r="C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01" t="s">
        <v>67</v>
      </c>
      <c r="C5" s="102"/>
      <c r="D5" s="102"/>
      <c r="E5" s="102"/>
      <c r="F5" s="102"/>
      <c r="G5" s="102"/>
      <c r="H5" s="102"/>
      <c r="I5" s="10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09" t="s">
        <v>68</v>
      </c>
      <c r="I6" s="1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112" t="s">
        <v>71</v>
      </c>
      <c r="I7" s="1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"/>
      <c r="B8" s="113" t="s">
        <v>73</v>
      </c>
      <c r="C8" s="114"/>
      <c r="D8" s="114"/>
      <c r="E8" s="114"/>
      <c r="F8" s="114"/>
      <c r="G8" s="114"/>
      <c r="H8" s="114"/>
      <c r="I8" s="1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7.25" customHeight="1">
      <c r="A9" s="1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6.25" customHeight="1">
      <c r="A10" s="117" t="s">
        <v>76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"/>
      <c r="B11" s="1"/>
      <c r="C11" s="1"/>
      <c r="D11" s="1"/>
      <c r="E11" s="1"/>
      <c r="F11" s="1"/>
      <c r="G11" s="1"/>
    </row>
    <row r="12" ht="24.0" customHeight="1">
      <c r="A12" s="119"/>
      <c r="B12" s="120" t="s">
        <v>77</v>
      </c>
      <c r="C12" s="120" t="s">
        <v>80</v>
      </c>
      <c r="D12" s="120" t="s">
        <v>81</v>
      </c>
      <c r="E12" s="120" t="s">
        <v>82</v>
      </c>
      <c r="F12" s="120" t="s">
        <v>83</v>
      </c>
      <c r="G12" s="120" t="s">
        <v>84</v>
      </c>
      <c r="H12" s="120" t="s">
        <v>85</v>
      </c>
      <c r="I12" s="122" t="s">
        <v>86</v>
      </c>
    </row>
    <row r="13" ht="21.75" customHeight="1">
      <c r="A13" s="148" t="s">
        <v>88</v>
      </c>
      <c r="B13" s="155" t="str">
        <f>'Acquisition+Construction Budget'!B2:E2</f>
        <v>Property Address  </v>
      </c>
      <c r="C13" s="155"/>
      <c r="D13" s="155"/>
      <c r="E13" s="155"/>
      <c r="F13" s="155"/>
      <c r="G13" s="155"/>
      <c r="H13" s="155"/>
      <c r="I13" s="156"/>
    </row>
    <row r="14" ht="21.75" customHeight="1">
      <c r="A14" s="148" t="s">
        <v>105</v>
      </c>
      <c r="B14" s="155"/>
      <c r="C14" s="155"/>
      <c r="D14" s="155"/>
      <c r="E14" s="155"/>
      <c r="F14" s="155"/>
      <c r="G14" s="155"/>
      <c r="H14" s="155"/>
      <c r="I14" s="156"/>
    </row>
    <row r="15" ht="21.75" customHeight="1">
      <c r="A15" s="148" t="s">
        <v>106</v>
      </c>
      <c r="B15" s="155"/>
      <c r="C15" s="155"/>
      <c r="D15" s="155"/>
      <c r="E15" s="155"/>
      <c r="F15" s="155"/>
      <c r="G15" s="155"/>
      <c r="H15" s="155"/>
      <c r="I15" s="156"/>
    </row>
    <row r="16" ht="21.75" customHeight="1">
      <c r="A16" s="148" t="s">
        <v>107</v>
      </c>
      <c r="B16" s="155"/>
      <c r="C16" s="155"/>
      <c r="D16" s="155"/>
      <c r="E16" s="155"/>
      <c r="F16" s="155"/>
      <c r="G16" s="155"/>
      <c r="H16" s="155"/>
      <c r="I16" s="156"/>
    </row>
    <row r="17" ht="21.75" customHeight="1">
      <c r="A17" s="158"/>
      <c r="B17" s="160"/>
      <c r="C17" s="160"/>
      <c r="D17" s="160"/>
      <c r="E17" s="160"/>
      <c r="F17" s="160"/>
      <c r="G17" s="160"/>
      <c r="H17" s="160"/>
      <c r="I17" s="161"/>
    </row>
    <row r="18" ht="12.75" customHeight="1">
      <c r="A18" s="1"/>
      <c r="B18" s="1"/>
      <c r="C18" s="1"/>
      <c r="D18" s="1"/>
      <c r="E18" s="1"/>
      <c r="F18" s="1"/>
      <c r="G18" s="1"/>
    </row>
    <row r="19" ht="12.75" customHeight="1">
      <c r="A19" s="1"/>
      <c r="B19" s="1"/>
      <c r="C19" s="1"/>
      <c r="D19" s="1"/>
      <c r="E19" s="1"/>
      <c r="F19" s="1"/>
      <c r="G19" s="1"/>
    </row>
    <row r="20" ht="12.75" customHeight="1">
      <c r="A20" s="1"/>
      <c r="B20" s="1"/>
      <c r="C20" s="1"/>
      <c r="D20" s="1"/>
      <c r="E20" s="1"/>
      <c r="F20" s="1"/>
      <c r="G20" s="1"/>
    </row>
    <row r="21" ht="12.75" customHeight="1">
      <c r="A21" s="117" t="s">
        <v>109</v>
      </c>
      <c r="B21" s="1"/>
      <c r="C21" s="1"/>
      <c r="D21" s="1"/>
      <c r="E21" s="1"/>
      <c r="F21" s="1"/>
      <c r="G21" s="1"/>
    </row>
    <row r="22" ht="5.25" customHeight="1">
      <c r="A22" s="1"/>
      <c r="B22" s="1"/>
      <c r="C22" s="1"/>
      <c r="D22" s="1"/>
      <c r="E22" s="1"/>
      <c r="F22" s="1"/>
      <c r="G22" s="1"/>
    </row>
    <row r="23" ht="22.5" customHeight="1">
      <c r="A23" s="119"/>
      <c r="B23" s="120" t="s">
        <v>77</v>
      </c>
      <c r="C23" s="120" t="s">
        <v>80</v>
      </c>
      <c r="D23" s="120" t="s">
        <v>81</v>
      </c>
      <c r="E23" s="120" t="s">
        <v>82</v>
      </c>
      <c r="F23" s="163" t="s">
        <v>110</v>
      </c>
      <c r="G23" s="163" t="s">
        <v>112</v>
      </c>
      <c r="H23" s="120" t="s">
        <v>85</v>
      </c>
      <c r="I23" s="122" t="s">
        <v>86</v>
      </c>
    </row>
    <row r="24" ht="22.5" customHeight="1">
      <c r="A24" s="148" t="s">
        <v>88</v>
      </c>
      <c r="B24" s="155" t="str">
        <f>'Acquisition+Construction Budget'!B12:E12</f>
        <v/>
      </c>
      <c r="C24" s="155"/>
      <c r="D24" s="155"/>
      <c r="E24" s="155"/>
      <c r="F24" s="155"/>
      <c r="G24" s="155"/>
      <c r="H24" s="155"/>
      <c r="I24" s="156"/>
    </row>
    <row r="25" ht="22.5" customHeight="1">
      <c r="A25" s="148" t="s">
        <v>105</v>
      </c>
      <c r="B25" s="155"/>
      <c r="C25" s="155"/>
      <c r="D25" s="155"/>
      <c r="E25" s="155"/>
      <c r="F25" s="155"/>
      <c r="G25" s="155"/>
      <c r="H25" s="155"/>
      <c r="I25" s="156"/>
    </row>
    <row r="26" ht="22.5" customHeight="1">
      <c r="A26" s="148" t="s">
        <v>106</v>
      </c>
      <c r="B26" s="155"/>
      <c r="C26" s="155"/>
      <c r="D26" s="155"/>
      <c r="E26" s="155"/>
      <c r="F26" s="155"/>
      <c r="G26" s="155"/>
      <c r="H26" s="155"/>
      <c r="I26" s="156"/>
    </row>
    <row r="27" ht="22.5" customHeight="1">
      <c r="A27" s="148" t="s">
        <v>107</v>
      </c>
      <c r="B27" s="155"/>
      <c r="C27" s="155"/>
      <c r="D27" s="155"/>
      <c r="E27" s="155"/>
      <c r="F27" s="155"/>
      <c r="G27" s="155"/>
      <c r="H27" s="155"/>
      <c r="I27" s="156"/>
    </row>
    <row r="28" ht="22.5" customHeight="1">
      <c r="A28" s="158"/>
      <c r="B28" s="160"/>
      <c r="C28" s="160"/>
      <c r="D28" s="160"/>
      <c r="E28" s="160"/>
      <c r="F28" s="160"/>
      <c r="G28" s="160"/>
      <c r="H28" s="160"/>
      <c r="I28" s="161"/>
    </row>
    <row r="29" ht="12.75" customHeight="1">
      <c r="A29" s="1"/>
      <c r="B29" s="1"/>
      <c r="C29" s="1"/>
      <c r="D29" s="1"/>
      <c r="E29" s="1"/>
      <c r="F29" s="1"/>
      <c r="G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A3:D3"/>
    <mergeCell ref="D1:G1"/>
    <mergeCell ref="B5:I5"/>
    <mergeCell ref="B6:I6"/>
    <mergeCell ref="B7:I7"/>
    <mergeCell ref="B8:I8"/>
  </mergeCells>
  <printOptions/>
  <pageMargins bottom="0.75" footer="0.0" header="0.0" left="0.7" right="0.7" top="0.75"/>
  <pageSetup orientation="portrait"/>
  <drawing r:id="rId1"/>
</worksheet>
</file>