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puts" sheetId="1" r:id="rId4"/>
    <sheet state="visible" name="Commitment" sheetId="2" r:id="rId5"/>
    <sheet state="visible" name="Sources &amp; Uses" sheetId="3" r:id="rId6"/>
    <sheet state="visible" name="Draws" sheetId="4" r:id="rId7"/>
    <sheet state="visible" name="Payoff " sheetId="5" r:id="rId8"/>
    <sheet state="visible" name="Accrued Interest" sheetId="6" r:id="rId9"/>
    <sheet state="visible" name="Completion" sheetId="7" r:id="rId10"/>
    <sheet state="visible" name="Loan Statement" sheetId="8" r:id="rId11"/>
    <sheet state="visible" name="Satisfaction" sheetId="9" r:id="rId12"/>
    <sheet state="visible" name="Extension" sheetId="10" r:id="rId13"/>
  </sheets>
  <definedNames/>
  <calcPr/>
  <extLst>
    <ext uri="GoogleSheetsCustomDataVersion1">
      <go:sheetsCustomData xmlns:go="http://customooxmlschemas.google.com/" r:id="rId14" roundtripDataSignature="AMtx7mjTn5dvdh8IJ5tVoepCGnPAotbzqA=="/>
    </ext>
  </extLst>
</workbook>
</file>

<file path=xl/sharedStrings.xml><?xml version="1.0" encoding="utf-8"?>
<sst xmlns="http://schemas.openxmlformats.org/spreadsheetml/2006/main" count="228" uniqueCount="190">
  <si>
    <t>Borrower</t>
  </si>
  <si>
    <t>BorrowerAddress</t>
  </si>
  <si>
    <t>Name1</t>
  </si>
  <si>
    <t>Name2</t>
  </si>
  <si>
    <t>EntityType</t>
  </si>
  <si>
    <t>ProjectAddress</t>
  </si>
  <si>
    <t>LoanAmount</t>
  </si>
  <si>
    <t>LoanAmountWritten</t>
  </si>
  <si>
    <t>LOCdate</t>
  </si>
  <si>
    <t>BorrowerTitleCo</t>
  </si>
  <si>
    <t>ClosingDate</t>
  </si>
  <si>
    <t>OPA</t>
  </si>
  <si>
    <t>Loan#</t>
  </si>
  <si>
    <t>as Month, #, ####</t>
  </si>
  <si>
    <t>enter as JP#000X</t>
  </si>
  <si>
    <t>Commitment</t>
  </si>
  <si>
    <t>Purchase Price:</t>
  </si>
  <si>
    <t>Acquisition Costs: 5.14%</t>
  </si>
  <si>
    <t>Purchase Price and Acquisition costs:</t>
  </si>
  <si>
    <t xml:space="preserve">Estimated Construction Costs: </t>
  </si>
  <si>
    <t xml:space="preserve">Estimated Total Project Cost: </t>
  </si>
  <si>
    <t xml:space="preserve">Loan to Cost Ratio: </t>
  </si>
  <si>
    <t>Estimated Loan Costs (2% financing fee + $275 legal fee + $125 per addt'l person):</t>
  </si>
  <si>
    <t xml:space="preserve">Maximum Loan Amount: </t>
  </si>
  <si>
    <t xml:space="preserve">Annual Interest Rate:  </t>
  </si>
  <si>
    <t>Loan Type: Interest only</t>
  </si>
  <si>
    <t>Estimated Monthly Payments:</t>
  </si>
  <si>
    <t>Sources &amp; Uses</t>
  </si>
  <si>
    <t>Uses</t>
  </si>
  <si>
    <t>Sources</t>
  </si>
  <si>
    <t>Purchase Price</t>
  </si>
  <si>
    <t>Maximum Loan Amount</t>
  </si>
  <si>
    <t>Estimated Settlement Costs</t>
  </si>
  <si>
    <t xml:space="preserve">Buyer Equity </t>
  </si>
  <si>
    <t>Construction Costs</t>
  </si>
  <si>
    <t>Total Project Cost</t>
  </si>
  <si>
    <t>Estimated Loan Costs</t>
  </si>
  <si>
    <t>Max Loan Amount</t>
  </si>
  <si>
    <t>Purchase</t>
  </si>
  <si>
    <t>Settlement Costs</t>
  </si>
  <si>
    <t>Total Settlement</t>
  </si>
  <si>
    <t xml:space="preserve">Prepaid Buyer Deposit </t>
  </si>
  <si>
    <t>Required Buyer Equity</t>
  </si>
  <si>
    <t>JG Loan Proceeds</t>
  </si>
  <si>
    <t>Balance After Settlement</t>
  </si>
  <si>
    <t>Loan Costs</t>
  </si>
  <si>
    <t>$ Left for Construction</t>
  </si>
  <si>
    <t>Draws</t>
  </si>
  <si>
    <t>Date</t>
  </si>
  <si>
    <t>Amount</t>
  </si>
  <si>
    <t>Balance</t>
  </si>
  <si>
    <t>Settlement</t>
  </si>
  <si>
    <t>Loan Fees</t>
  </si>
  <si>
    <t>Draw #1</t>
  </si>
  <si>
    <t>Draw #2</t>
  </si>
  <si>
    <t>Draw #3</t>
  </si>
  <si>
    <t>Draw #4</t>
  </si>
  <si>
    <t>Total Funded</t>
  </si>
  <si>
    <t>Total Borrowed</t>
  </si>
  <si>
    <t>LOAN PAYOFF STATEMENT</t>
  </si>
  <si>
    <t>Loan Number:</t>
  </si>
  <si>
    <t>Property Address:</t>
  </si>
  <si>
    <t>Borrower:</t>
  </si>
  <si>
    <t xml:space="preserve">Date issued: </t>
  </si>
  <si>
    <t>Maturity Date:</t>
  </si>
  <si>
    <t>Interest Rate:</t>
  </si>
  <si>
    <t>Principal Due:</t>
  </si>
  <si>
    <t>Accrued Interest Due:</t>
  </si>
  <si>
    <t>DOUBLE CHECK THIS IF MORE THAN 4 DRAWS</t>
  </si>
  <si>
    <t>Monthly Interest Due:</t>
  </si>
  <si>
    <t>Extension Fees Due:</t>
  </si>
  <si>
    <t>Satisfaction Prep &amp; Recording:</t>
  </si>
  <si>
    <t>Total Due as of Payoff Effective:</t>
  </si>
  <si>
    <t>Payoff Effective Date:</t>
  </si>
  <si>
    <t>Per Diem Interest:</t>
  </si>
  <si>
    <t>Interest Rate Calculation Method:</t>
  </si>
  <si>
    <t>Per Diem</t>
  </si>
  <si>
    <t>Wire Instructions:</t>
  </si>
  <si>
    <t>Include property address and borrower on wire:</t>
  </si>
  <si>
    <t xml:space="preserve">ABA Routing Number:  </t>
  </si>
  <si>
    <t>036002247</t>
  </si>
  <si>
    <t>Account Number:</t>
  </si>
  <si>
    <t>Account Name:</t>
  </si>
  <si>
    <t>Jumpstart Philly LLC</t>
  </si>
  <si>
    <t xml:space="preserve">Bank: </t>
  </si>
  <si>
    <t>Republic Bank</t>
  </si>
  <si>
    <t>Two Liberty Place</t>
  </si>
  <si>
    <t>50 S 16th St, STE 2400</t>
  </si>
  <si>
    <t>Philadelphia, PA 19102</t>
  </si>
  <si>
    <t>If you have any questions about this matter, I can be reached at Angie@PhillyOfficeRetail.com or (215) 247-5555 x 211.</t>
  </si>
  <si>
    <t xml:space="preserve">PLEASE NOTE: WE ONLY ACCEPT PAYOFF VIA WIRE.  WE DO NOT ACCEPT PAYOFF BY CHECK. </t>
  </si>
  <si>
    <t>VERIFY WIRING INFO BEFORE SENDING!</t>
  </si>
  <si>
    <t>Sincerely,</t>
  </si>
  <si>
    <t>Angie Williamson,</t>
  </si>
  <si>
    <t>Director</t>
  </si>
  <si>
    <t>Jumpstart Philly</t>
  </si>
  <si>
    <t xml:space="preserve">4701 Germantown Ave, 3rd floor, Philadelphia, PA 19144  |  jumpstartphilly.com  |  p: (215) 247-5555  </t>
  </si>
  <si>
    <t xml:space="preserve"> </t>
  </si>
  <si>
    <t>Accrued Interest</t>
  </si>
  <si>
    <t>AS OF DATE</t>
  </si>
  <si>
    <t>Loan Amount</t>
  </si>
  <si>
    <t>Stated Interest Rate</t>
  </si>
  <si>
    <t>Term</t>
  </si>
  <si>
    <t>Daily Rate (365/360 method, aka "Bank Method")</t>
  </si>
  <si>
    <t>Days</t>
  </si>
  <si>
    <t>Accrued Interest (%)</t>
  </si>
  <si>
    <t>Cummulative Accr. Interest</t>
  </si>
  <si>
    <t>Loan with Interest</t>
  </si>
  <si>
    <t>Monthly Payment</t>
  </si>
  <si>
    <t>Congratulations on completing the renovation of :</t>
  </si>
  <si>
    <t>Here is a summary of the loan proceeds and an accounting through</t>
  </si>
  <si>
    <t>Your first monthly interest payment will be due on</t>
  </si>
  <si>
    <t xml:space="preserve">unless the property is sold or refinanced before that date. </t>
  </si>
  <si>
    <t xml:space="preserve">Your monthly interest payment is: </t>
  </si>
  <si>
    <t>Please note your loan maturity is:</t>
  </si>
  <si>
    <t xml:space="preserve">Program Director </t>
  </si>
  <si>
    <t xml:space="preserve">Jumpstart Philly </t>
  </si>
  <si>
    <t>Construction Loan Statement</t>
  </si>
  <si>
    <t xml:space="preserve">Statement Date: </t>
  </si>
  <si>
    <t xml:space="preserve">Borrower: </t>
  </si>
  <si>
    <t>Account Information</t>
  </si>
  <si>
    <t xml:space="preserve">Interest </t>
  </si>
  <si>
    <t>Principal:</t>
  </si>
  <si>
    <t>Accrued Interest During Renovation:</t>
  </si>
  <si>
    <t>Monthly Interest:</t>
  </si>
  <si>
    <t>Loan Type:</t>
  </si>
  <si>
    <t xml:space="preserve">Interest Only </t>
  </si>
  <si>
    <t xml:space="preserve">Next Payment Due : </t>
  </si>
  <si>
    <t xml:space="preserve">Transaction Activity </t>
  </si>
  <si>
    <t>&gt;&gt;&gt;In QBO run the customized "Loan Statement Report" choosing the customer (borrower).  Export to Excel  - then copy/paste here, adding rows as needed&lt;&lt;&lt;</t>
  </si>
  <si>
    <t>Note - this report does not include Due Dates, but will indicate if invoices are unpaid</t>
  </si>
  <si>
    <t xml:space="preserve">4701 Germantown Ave, 3rd floor, Philadelphia, PA 19144 | jumpstartphilly.com | p: (215) 247-5555  </t>
  </si>
  <si>
    <t>Prepared by and Return to:</t>
  </si>
  <si>
    <t>Jumpstart Philly, LLC</t>
  </si>
  <si>
    <t>4701 Germantown Avenue - 3rd Floor</t>
  </si>
  <si>
    <t>Philadelphia, PA 19144</t>
  </si>
  <si>
    <t>Phone: 215-247-5555</t>
  </si>
  <si>
    <t>MORTGAGE SATISFACTION PIECE</t>
  </si>
  <si>
    <t>File No.</t>
  </si>
  <si>
    <t xml:space="preserve">BRT# </t>
  </si>
  <si>
    <t>(OPA# from Atlas)</t>
  </si>
  <si>
    <t>Made this ______ day of _____________________________________,  ____________</t>
  </si>
  <si>
    <t xml:space="preserve">Name of Mortgagor: </t>
  </si>
  <si>
    <t>Name of Mortgagee:</t>
  </si>
  <si>
    <t>Name of Last Assignee:</t>
  </si>
  <si>
    <t>N/A</t>
  </si>
  <si>
    <t>Date of Mortgage:</t>
  </si>
  <si>
    <t>Original Mortgage Debt:</t>
  </si>
  <si>
    <t xml:space="preserve">Mortgage recorded on: </t>
  </si>
  <si>
    <t>(stamp on hard file-or date on Atlas Deeds +1 day)</t>
  </si>
  <si>
    <t xml:space="preserve">in the Office of the Recorder of Philadelphia County, in </t>
  </si>
  <si>
    <t>Instrument No.</t>
  </si>
  <si>
    <t>(Doc ID from stamp or Atlas)</t>
  </si>
  <si>
    <r>
      <rPr>
        <rFont val="Arial"/>
        <color rgb="FF000000"/>
      </rPr>
      <t xml:space="preserve">Brief Description or Statement of Location of Mortgaged Premises: </t>
    </r>
    <r>
      <rPr>
        <rFont val="Arial"/>
        <b/>
        <color rgb="FF000000"/>
      </rPr>
      <t>BRT#</t>
    </r>
  </si>
  <si>
    <t xml:space="preserve">The undersigned hereby certifies that the debt secured by the above-mentioned mortgage has been fully </t>
  </si>
  <si>
    <t>paid or otherwise discharged and that upon the recording hereof said Mortgage shall be and is hereby</t>
  </si>
  <si>
    <t>fully and forever satisfied and discharged.</t>
  </si>
  <si>
    <t>The undersigned hereby authorizes and empowers the recorder of said county to enter this satisfaction</t>
  </si>
  <si>
    <t>piece and to cause said mortgage to be satisfied of record.</t>
  </si>
  <si>
    <t>Witness the due execution hereof with the intent to be legally bound</t>
  </si>
  <si>
    <t>JUMPSTART PHILLY, LLC</t>
  </si>
  <si>
    <t>By: ________________________________</t>
  </si>
  <si>
    <t xml:space="preserve">      Ken Weinstein, President</t>
  </si>
  <si>
    <t>State of Pennsylvania</t>
  </si>
  <si>
    <t>County of Philadelphia</t>
  </si>
  <si>
    <t>AND NOW, this ______ day of ___________________, ___________, before me, the</t>
  </si>
  <si>
    <t>undersigned Notary Public, appeared __________________________________, who acknowledged</t>
  </si>
  <si>
    <t>himself/herself to be the ___________________________ of Jumpstart Philly, LLC, a</t>
  </si>
  <si>
    <t>corporation, and he/she, as such _________________________ being authorized to do so, executed the</t>
  </si>
  <si>
    <t>foregoing instrument for the purposes therein contained, by signing the name of the corporation by</t>
  </si>
  <si>
    <t>himself/herself as ______________________.</t>
  </si>
  <si>
    <t>IN WITNESS WHEREOF, I hereunder set my hand and official seal.</t>
  </si>
  <si>
    <t>__________________________________________</t>
  </si>
  <si>
    <t>Notary Public</t>
  </si>
  <si>
    <t>My commission expires________________________</t>
  </si>
  <si>
    <t>LOAN EXTENSION</t>
  </si>
  <si>
    <t>Borrower(s):</t>
  </si>
  <si>
    <t>Jumpstart Philly, LLC (Lender) is pleased to extend the loan for an additional three month period:</t>
  </si>
  <si>
    <t xml:space="preserve">Terms: </t>
  </si>
  <si>
    <t xml:space="preserve">Original Loan Amount: </t>
  </si>
  <si>
    <t>Annual Interest Rate:</t>
  </si>
  <si>
    <t xml:space="preserve">Accrued Interest To Date: </t>
  </si>
  <si>
    <t xml:space="preserve">Loan Type: </t>
  </si>
  <si>
    <t xml:space="preserve">Interest only </t>
  </si>
  <si>
    <t>Original Loan Due Date:</t>
  </si>
  <si>
    <t xml:space="preserve">New Loan Due Date: </t>
  </si>
  <si>
    <t xml:space="preserve">Extension Fee: </t>
  </si>
  <si>
    <t>(2% of the loan)</t>
  </si>
  <si>
    <t xml:space="preserve">An invoice for the loan extension fee will be sent separately.  </t>
  </si>
  <si>
    <t>If you have any questions about this matter, I can be reached at Angie@PhillyOfficeRetail.com or 215-247-5555 x211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</si>
</sst>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&quot;$&quot;#,##0.00"/>
    <numFmt numFmtId="165" formatCode="mmmm d, yyyy"/>
    <numFmt numFmtId="166" formatCode="_(&quot;$&quot;* #,##0.00_);_(&quot;$&quot;* \(#,##0.00\);_(&quot;$&quot;* &quot;-&quot;??_);_(@_)"/>
    <numFmt numFmtId="167" formatCode="mm&quot;/&quot;dd&quot;/&quot;yyyy"/>
    <numFmt numFmtId="168" formatCode="0.000%"/>
    <numFmt numFmtId="169" formatCode="mmmm&quot; &quot;d&quot;, &quot;yyyy"/>
    <numFmt numFmtId="170" formatCode="mm/dd/yyyy"/>
    <numFmt numFmtId="171" formatCode="m/d/yyyy"/>
  </numFmts>
  <fonts count="38">
    <font>
      <sz val="11.0"/>
      <color rgb="FF000000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b/>
      <sz val="12.0"/>
      <color rgb="FF000000"/>
      <name val="Calibri"/>
    </font>
    <font>
      <sz val="11.0"/>
      <color rgb="FF000000"/>
      <name val="Calibri"/>
    </font>
    <font>
      <sz val="12.0"/>
      <color rgb="FF000000"/>
      <name val="Calibri"/>
    </font>
    <font>
      <sz val="12.0"/>
      <color theme="1"/>
      <name val="Calibri"/>
      <scheme val="minor"/>
    </font>
    <font>
      <b/>
      <sz val="12.0"/>
      <color theme="1"/>
      <name val="Calibri"/>
      <scheme val="minor"/>
    </font>
    <font>
      <i/>
      <sz val="12.0"/>
      <color rgb="FF000000"/>
      <name val="Calibri"/>
    </font>
    <font>
      <color theme="1"/>
      <name val="Calibri"/>
      <scheme val="minor"/>
    </font>
    <font>
      <b/>
      <u/>
      <sz val="11.0"/>
      <color rgb="FF000000"/>
      <name val="Calibri"/>
    </font>
    <font>
      <b/>
      <sz val="11.0"/>
      <color rgb="FF000000"/>
      <name val="Calibri"/>
    </font>
    <font>
      <color rgb="FF000000"/>
      <name val="Calibri"/>
    </font>
    <font>
      <color theme="1"/>
      <name val="Calibri"/>
    </font>
    <font>
      <sz val="12.0"/>
      <color rgb="FF736D64"/>
      <name val="Barlow Condensed"/>
    </font>
    <font/>
    <font>
      <sz val="10.0"/>
      <color rgb="FF999999"/>
      <name val="Calibri"/>
      <scheme val="minor"/>
    </font>
    <font>
      <b/>
      <sz val="12.0"/>
      <color theme="1"/>
      <name val="Calibri"/>
    </font>
    <font>
      <sz val="12.0"/>
      <color theme="1"/>
      <name val="Calibri"/>
    </font>
    <font>
      <sz val="11.0"/>
      <color theme="1"/>
      <name val="Arial"/>
    </font>
    <font>
      <sz val="11.0"/>
      <color rgb="FF000000"/>
      <name val="Arial"/>
    </font>
    <font>
      <b/>
      <sz val="14.0"/>
      <color theme="1"/>
      <name val="Calibri"/>
      <scheme val="minor"/>
    </font>
    <font>
      <i/>
      <color theme="1"/>
      <name val="Calibri"/>
      <scheme val="minor"/>
    </font>
    <font>
      <color rgb="FF000000"/>
      <name val="Arial"/>
    </font>
    <font>
      <b/>
      <sz val="11.0"/>
      <color rgb="FF000000"/>
      <name val="Arial"/>
    </font>
    <font>
      <b/>
      <sz val="14.0"/>
      <color rgb="FF000000"/>
      <name val="Arial"/>
    </font>
    <font>
      <u/>
      <color rgb="FF000000"/>
      <name val="Arial"/>
    </font>
    <font>
      <b/>
      <color rgb="FF000000"/>
      <name val="Arial"/>
    </font>
    <font>
      <u/>
      <sz val="11.0"/>
      <color rgb="FF000000"/>
      <name val="Arial"/>
    </font>
    <font>
      <color rgb="FF000000"/>
      <name val="Roboto"/>
    </font>
    <font>
      <b/>
      <u/>
      <color rgb="FF000000"/>
      <name val="Arial"/>
    </font>
    <font>
      <color rgb="FFFFFF00"/>
      <name val="Calibri"/>
      <scheme val="minor"/>
    </font>
    <font>
      <b/>
      <sz val="16.0"/>
      <color rgb="FF000000"/>
      <name val="Calibri"/>
    </font>
    <font>
      <sz val="10.0"/>
      <color theme="1"/>
      <name val="Arial"/>
    </font>
    <font>
      <sz val="10.0"/>
      <color rgb="FF000000"/>
      <name val="Arial"/>
    </font>
    <font>
      <b/>
      <sz val="10.0"/>
      <color theme="1"/>
      <name val="Arial"/>
    </font>
    <font>
      <sz val="11.0"/>
      <color rgb="FF000000"/>
      <name val="Inconsolata"/>
    </font>
    <font>
      <i/>
      <sz val="10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</fills>
  <borders count="15">
    <border/>
    <border>
      <top style="thin">
        <color rgb="FF999999"/>
      </top>
    </border>
    <border>
      <bottom style="thin">
        <color rgb="FF999999"/>
      </bottom>
    </border>
    <border>
      <top style="thin">
        <color rgb="FFB7B7B7"/>
      </top>
      <bottom style="thin">
        <color rgb="FFB7B7B7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2" fontId="2" numFmtId="164" xfId="0" applyAlignment="1" applyFill="1" applyFont="1" applyNumberFormat="1">
      <alignment horizontal="left" vertical="bottom"/>
    </xf>
    <xf borderId="0" fillId="0" fontId="2" numFmtId="165" xfId="0" applyAlignment="1" applyFont="1" applyNumberFormat="1">
      <alignment vertical="bottom"/>
    </xf>
    <xf borderId="0" fillId="0" fontId="3" numFmtId="0" xfId="0" applyAlignment="1" applyFont="1">
      <alignment shrinkToFit="0" vertical="center" wrapText="0"/>
    </xf>
    <xf borderId="0" fillId="0" fontId="4" numFmtId="166" xfId="0" applyAlignment="1" applyFont="1" applyNumberFormat="1">
      <alignment shrinkToFit="0" vertical="center" wrapText="0"/>
    </xf>
    <xf borderId="1" fillId="0" fontId="5" numFmtId="0" xfId="0" applyAlignment="1" applyBorder="1" applyFont="1">
      <alignment shrinkToFit="0" vertical="center" wrapText="0"/>
    </xf>
    <xf borderId="1" fillId="0" fontId="4" numFmtId="166" xfId="0" applyAlignment="1" applyBorder="1" applyFont="1" applyNumberFormat="1">
      <alignment shrinkToFit="0" vertical="center" wrapText="0"/>
    </xf>
    <xf borderId="1" fillId="3" fontId="4" numFmtId="166" xfId="0" applyAlignment="1" applyBorder="1" applyFill="1" applyFont="1" applyNumberFormat="1">
      <alignment shrinkToFit="0" vertical="center" wrapText="0"/>
    </xf>
    <xf borderId="2" fillId="0" fontId="5" numFmtId="0" xfId="0" applyAlignment="1" applyBorder="1" applyFont="1">
      <alignment shrinkToFit="0" vertical="center" wrapText="0"/>
    </xf>
    <xf borderId="2" fillId="0" fontId="4" numFmtId="166" xfId="0" applyAlignment="1" applyBorder="1" applyFont="1" applyNumberFormat="1">
      <alignment shrinkToFit="0" vertical="center" wrapText="0"/>
    </xf>
    <xf borderId="0" fillId="0" fontId="5" numFmtId="0" xfId="0" applyAlignment="1" applyFont="1">
      <alignment shrinkToFit="0" vertical="center" wrapText="0"/>
    </xf>
    <xf borderId="0" fillId="3" fontId="4" numFmtId="166" xfId="0" applyAlignment="1" applyFont="1" applyNumberFormat="1">
      <alignment shrinkToFit="0" vertical="center" wrapText="0"/>
    </xf>
    <xf borderId="0" fillId="3" fontId="4" numFmtId="9" xfId="0" applyAlignment="1" applyFont="1" applyNumberFormat="1">
      <alignment horizontal="left" shrinkToFit="0" vertical="center" wrapText="0"/>
    </xf>
    <xf borderId="0" fillId="0" fontId="4" numFmtId="10" xfId="0" applyAlignment="1" applyFont="1" applyNumberFormat="1">
      <alignment shrinkToFit="0" vertical="center" wrapText="0"/>
    </xf>
    <xf borderId="0" fillId="3" fontId="4" numFmtId="10" xfId="0" applyAlignment="1" applyFont="1" applyNumberFormat="1">
      <alignment shrinkToFit="0" vertical="center" wrapText="0"/>
    </xf>
    <xf borderId="0" fillId="0" fontId="5" numFmtId="166" xfId="0" applyAlignment="1" applyFont="1" applyNumberFormat="1">
      <alignment shrinkToFit="0" vertical="center" wrapText="0"/>
    </xf>
    <xf borderId="0" fillId="0" fontId="6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4" fontId="3" numFmtId="0" xfId="0" applyAlignment="1" applyFill="1" applyFont="1">
      <alignment shrinkToFit="0" vertical="center" wrapText="0"/>
    </xf>
    <xf borderId="0" fillId="4" fontId="3" numFmtId="166" xfId="0" applyAlignment="1" applyFont="1" applyNumberFormat="1">
      <alignment shrinkToFit="0" vertical="center" wrapText="0"/>
    </xf>
    <xf borderId="0" fillId="4" fontId="6" numFmtId="0" xfId="0" applyAlignment="1" applyFont="1">
      <alignment vertical="center"/>
    </xf>
    <xf borderId="0" fillId="4" fontId="5" numFmtId="166" xfId="0" applyAlignment="1" applyFont="1" applyNumberFormat="1">
      <alignment shrinkToFit="0" vertical="center" wrapText="0"/>
    </xf>
    <xf borderId="1" fillId="0" fontId="5" numFmtId="166" xfId="0" applyAlignment="1" applyBorder="1" applyFont="1" applyNumberFormat="1">
      <alignment shrinkToFit="0" vertical="center" wrapText="0"/>
    </xf>
    <xf borderId="0" fillId="0" fontId="5" numFmtId="9" xfId="0" applyAlignment="1" applyFont="1" applyNumberFormat="1">
      <alignment shrinkToFit="0" vertical="center" wrapText="0"/>
    </xf>
    <xf borderId="2" fillId="0" fontId="5" numFmtId="166" xfId="0" applyAlignment="1" applyBorder="1" applyFont="1" applyNumberFormat="1">
      <alignment shrinkToFit="0" vertical="center" wrapText="0"/>
    </xf>
    <xf borderId="0" fillId="0" fontId="5" numFmtId="9" xfId="0" applyAlignment="1" applyFont="1" applyNumberFormat="1">
      <alignment horizontal="left" shrinkToFit="0" vertical="center" wrapText="0"/>
    </xf>
    <xf borderId="0" fillId="0" fontId="3" numFmtId="0" xfId="0" applyAlignment="1" applyFont="1">
      <alignment horizontal="center" shrinkToFit="0" vertical="center" wrapText="0"/>
    </xf>
    <xf borderId="1" fillId="0" fontId="6" numFmtId="167" xfId="0" applyAlignment="1" applyBorder="1" applyFont="1" applyNumberFormat="1">
      <alignment horizontal="center" vertical="center"/>
    </xf>
    <xf borderId="1" fillId="0" fontId="8" numFmtId="166" xfId="0" applyAlignment="1" applyBorder="1" applyFont="1" applyNumberFormat="1">
      <alignment horizontal="center" shrinkToFit="0" vertical="center" wrapText="0"/>
    </xf>
    <xf borderId="0" fillId="3" fontId="6" numFmtId="167" xfId="0" applyAlignment="1" applyFont="1" applyNumberFormat="1">
      <alignment horizontal="center" vertical="center"/>
    </xf>
    <xf borderId="0" fillId="0" fontId="6" numFmtId="167" xfId="0" applyAlignment="1" applyFont="1" applyNumberFormat="1">
      <alignment horizontal="center" vertical="center"/>
    </xf>
    <xf borderId="0" fillId="3" fontId="5" numFmtId="166" xfId="0" applyAlignment="1" applyFont="1" applyNumberFormat="1">
      <alignment shrinkToFit="0" vertical="center" wrapText="0"/>
    </xf>
    <xf borderId="0" fillId="0" fontId="7" numFmtId="0" xfId="0" applyAlignment="1" applyFont="1">
      <alignment horizontal="center" vertical="center"/>
    </xf>
    <xf borderId="0" fillId="0" fontId="3" numFmtId="166" xfId="0" applyAlignment="1" applyFont="1" applyNumberFormat="1">
      <alignment shrinkToFit="0" vertical="center" wrapText="0"/>
    </xf>
    <xf borderId="0" fillId="0" fontId="6" numFmtId="0" xfId="0" applyAlignment="1" applyFont="1">
      <alignment horizontal="center" vertical="center"/>
    </xf>
    <xf borderId="0" fillId="0" fontId="9" numFmtId="49" xfId="0" applyFont="1" applyNumberFormat="1"/>
    <xf borderId="0" fillId="4" fontId="3" numFmtId="0" xfId="0" applyAlignment="1" applyFont="1">
      <alignment horizontal="center"/>
    </xf>
    <xf borderId="0" fillId="0" fontId="4" numFmtId="0" xfId="0" applyFont="1"/>
    <xf borderId="0" fillId="0" fontId="9" numFmtId="0" xfId="0" applyFont="1"/>
    <xf borderId="0" fillId="0" fontId="9" numFmtId="10" xfId="0" applyFont="1" applyNumberFormat="1"/>
    <xf borderId="0" fillId="0" fontId="9" numFmtId="166" xfId="0" applyFont="1" applyNumberFormat="1"/>
    <xf borderId="0" fillId="3" fontId="9" numFmtId="0" xfId="0" applyFont="1"/>
    <xf borderId="0" fillId="3" fontId="9" numFmtId="166" xfId="0" applyFont="1" applyNumberFormat="1"/>
    <xf borderId="0" fillId="4" fontId="4" numFmtId="166" xfId="0" applyAlignment="1" applyFont="1" applyNumberFormat="1">
      <alignment horizontal="right"/>
    </xf>
    <xf borderId="0" fillId="4" fontId="4" numFmtId="164" xfId="0" applyAlignment="1" applyFont="1" applyNumberFormat="1">
      <alignment horizontal="left"/>
    </xf>
    <xf borderId="0" fillId="4" fontId="4" numFmtId="0" xfId="0" applyAlignment="1" applyFont="1">
      <alignment horizontal="left"/>
    </xf>
    <xf borderId="0" fillId="0" fontId="10" numFmtId="0" xfId="0" applyFont="1"/>
    <xf borderId="0" fillId="0" fontId="11" numFmtId="0" xfId="0" applyFont="1"/>
    <xf borderId="0" fillId="4" fontId="12" numFmtId="49" xfId="0" applyAlignment="1" applyFont="1" applyNumberFormat="1">
      <alignment horizontal="left" vertical="bottom"/>
    </xf>
    <xf borderId="0" fillId="0" fontId="13" numFmtId="49" xfId="0" applyAlignment="1" applyFont="1" applyNumberFormat="1">
      <alignment horizontal="left" vertical="bottom"/>
    </xf>
    <xf borderId="0" fillId="0" fontId="9" numFmtId="0" xfId="0" applyFont="1"/>
    <xf borderId="3" fillId="0" fontId="14" numFmtId="0" xfId="0" applyAlignment="1" applyBorder="1" applyFont="1">
      <alignment horizontal="center" vertical="bottom"/>
    </xf>
    <xf borderId="3" fillId="0" fontId="15" numFmtId="0" xfId="0" applyBorder="1" applyFont="1"/>
    <xf borderId="0" fillId="0" fontId="14" numFmtId="0" xfId="0" applyAlignment="1" applyFont="1">
      <alignment horizontal="center" vertical="bottom"/>
    </xf>
    <xf borderId="0" fillId="0" fontId="16" numFmtId="0" xfId="0" applyAlignment="1" applyFont="1">
      <alignment horizontal="center"/>
    </xf>
    <xf borderId="0" fillId="0" fontId="17" numFmtId="0" xfId="0" applyAlignment="1" applyFont="1">
      <alignment vertical="center"/>
    </xf>
    <xf borderId="0" fillId="0" fontId="5" numFmtId="14" xfId="0" applyAlignment="1" applyFont="1" applyNumberFormat="1">
      <alignment shrinkToFit="0" vertical="center" wrapText="0"/>
    </xf>
    <xf borderId="0" fillId="0" fontId="18" numFmtId="0" xfId="0" applyAlignment="1" applyFont="1">
      <alignment vertical="center"/>
    </xf>
    <xf borderId="0" fillId="0" fontId="5" numFmtId="167" xfId="0" applyAlignment="1" applyFont="1" applyNumberFormat="1">
      <alignment horizontal="center" shrinkToFit="0" vertical="center" wrapText="0"/>
    </xf>
    <xf borderId="1" fillId="0" fontId="9" numFmtId="0" xfId="0" applyBorder="1" applyFont="1"/>
    <xf borderId="0" fillId="0" fontId="5" numFmtId="168" xfId="0" applyAlignment="1" applyFont="1" applyNumberFormat="1">
      <alignment shrinkToFit="0" vertical="center" wrapText="0"/>
    </xf>
    <xf borderId="2" fillId="0" fontId="9" numFmtId="0" xfId="0" applyBorder="1" applyFont="1"/>
    <xf borderId="2" fillId="0" fontId="5" numFmtId="168" xfId="0" applyAlignment="1" applyBorder="1" applyFont="1" applyNumberFormat="1">
      <alignment shrinkToFit="0" vertical="center" wrapText="0"/>
    </xf>
    <xf borderId="0" fillId="0" fontId="3" numFmtId="0" xfId="0" applyAlignment="1" applyFont="1">
      <alignment horizontal="center" shrinkToFit="0" vertical="center" wrapText="1"/>
    </xf>
    <xf borderId="1" fillId="0" fontId="5" numFmtId="167" xfId="0" applyAlignment="1" applyBorder="1" applyFont="1" applyNumberFormat="1">
      <alignment shrinkToFit="0" vertical="center" wrapText="0"/>
    </xf>
    <xf borderId="1" fillId="0" fontId="5" numFmtId="3" xfId="0" applyAlignment="1" applyBorder="1" applyFont="1" applyNumberFormat="1">
      <alignment shrinkToFit="0" vertical="center" wrapText="0"/>
    </xf>
    <xf borderId="1" fillId="0" fontId="5" numFmtId="168" xfId="0" applyAlignment="1" applyBorder="1" applyFont="1" applyNumberFormat="1">
      <alignment shrinkToFit="0" vertical="center" wrapText="0"/>
    </xf>
    <xf borderId="0" fillId="0" fontId="5" numFmtId="167" xfId="0" applyAlignment="1" applyFont="1" applyNumberFormat="1">
      <alignment shrinkToFit="0" vertical="center" wrapText="0"/>
    </xf>
    <xf borderId="0" fillId="0" fontId="5" numFmtId="3" xfId="0" applyAlignment="1" applyFont="1" applyNumberFormat="1">
      <alignment shrinkToFit="0" vertical="center" wrapText="0"/>
    </xf>
    <xf borderId="2" fillId="0" fontId="5" numFmtId="167" xfId="0" applyAlignment="1" applyBorder="1" applyFont="1" applyNumberFormat="1">
      <alignment shrinkToFit="0" vertical="center" wrapText="0"/>
    </xf>
    <xf borderId="2" fillId="0" fontId="5" numFmtId="3" xfId="0" applyAlignment="1" applyBorder="1" applyFont="1" applyNumberFormat="1">
      <alignment shrinkToFit="0" vertical="center" wrapText="0"/>
    </xf>
    <xf borderId="2" fillId="0" fontId="3" numFmtId="166" xfId="0" applyAlignment="1" applyBorder="1" applyFont="1" applyNumberFormat="1">
      <alignment shrinkToFit="0" vertical="center" wrapText="0"/>
    </xf>
    <xf borderId="0" fillId="3" fontId="18" numFmtId="0" xfId="0" applyAlignment="1" applyFont="1">
      <alignment vertical="center"/>
    </xf>
    <xf borderId="0" fillId="3" fontId="5" numFmtId="0" xfId="0" applyAlignment="1" applyFont="1">
      <alignment shrinkToFit="0" vertical="center" wrapText="0"/>
    </xf>
    <xf borderId="0" fillId="0" fontId="19" numFmtId="0" xfId="0" applyFont="1"/>
    <xf borderId="0" fillId="0" fontId="20" numFmtId="169" xfId="0" applyAlignment="1" applyFont="1" applyNumberFormat="1">
      <alignment horizontal="left"/>
    </xf>
    <xf borderId="0" fillId="0" fontId="20" numFmtId="0" xfId="0" applyFont="1"/>
    <xf borderId="0" fillId="4" fontId="20" numFmtId="0" xfId="0" applyAlignment="1" applyFont="1">
      <alignment horizontal="left"/>
    </xf>
    <xf borderId="0" fillId="0" fontId="20" numFmtId="0" xfId="0" applyAlignment="1" applyFont="1">
      <alignment horizontal="left"/>
    </xf>
    <xf borderId="0" fillId="0" fontId="20" numFmtId="167" xfId="0" applyAlignment="1" applyFont="1" applyNumberFormat="1">
      <alignment horizontal="left"/>
    </xf>
    <xf borderId="0" fillId="0" fontId="20" numFmtId="167" xfId="0" applyAlignment="1" applyFont="1" applyNumberFormat="1">
      <alignment horizontal="center"/>
    </xf>
    <xf borderId="0" fillId="4" fontId="20" numFmtId="0" xfId="0" applyFont="1"/>
    <xf borderId="0" fillId="4" fontId="20" numFmtId="164" xfId="0" applyAlignment="1" applyFont="1" applyNumberFormat="1">
      <alignment horizontal="left"/>
    </xf>
    <xf borderId="0" fillId="4" fontId="20" numFmtId="14" xfId="0" applyAlignment="1" applyFont="1" applyNumberFormat="1">
      <alignment horizontal="left"/>
    </xf>
    <xf borderId="0" fillId="0" fontId="21" numFmtId="0" xfId="0" applyFont="1"/>
    <xf borderId="0" fillId="0" fontId="9" numFmtId="167" xfId="0" applyFont="1" applyNumberFormat="1"/>
    <xf borderId="4" fillId="5" fontId="21" numFmtId="0" xfId="0" applyBorder="1" applyFill="1" applyFont="1"/>
    <xf borderId="5" fillId="0" fontId="15" numFmtId="0" xfId="0" applyBorder="1" applyFont="1"/>
    <xf borderId="6" fillId="0" fontId="15" numFmtId="0" xfId="0" applyBorder="1" applyFont="1"/>
    <xf borderId="7" fillId="0" fontId="9" numFmtId="0" xfId="0" applyBorder="1" applyFont="1"/>
    <xf borderId="0" fillId="0" fontId="9" numFmtId="0" xfId="0" applyAlignment="1" applyFont="1">
      <alignment horizontal="right"/>
    </xf>
    <xf borderId="8" fillId="0" fontId="15" numFmtId="0" xfId="0" applyBorder="1" applyFont="1"/>
    <xf borderId="8" fillId="0" fontId="9" numFmtId="168" xfId="0" applyBorder="1" applyFont="1" applyNumberFormat="1"/>
    <xf borderId="0" fillId="0" fontId="9" numFmtId="164" xfId="0" applyAlignment="1" applyFont="1" applyNumberFormat="1">
      <alignment horizontal="right"/>
    </xf>
    <xf borderId="8" fillId="0" fontId="9" numFmtId="164" xfId="0" applyAlignment="1" applyBorder="1" applyFont="1" applyNumberFormat="1">
      <alignment horizontal="right"/>
    </xf>
    <xf borderId="8" fillId="0" fontId="9" numFmtId="164" xfId="0" applyBorder="1" applyFont="1" applyNumberFormat="1"/>
    <xf borderId="8" fillId="0" fontId="9" numFmtId="14" xfId="0" applyAlignment="1" applyBorder="1" applyFont="1" applyNumberFormat="1">
      <alignment horizontal="right"/>
    </xf>
    <xf borderId="9" fillId="0" fontId="9" numFmtId="0" xfId="0" applyBorder="1" applyFont="1"/>
    <xf borderId="10" fillId="0" fontId="9" numFmtId="0" xfId="0" applyBorder="1" applyFont="1"/>
    <xf borderId="10" fillId="0" fontId="9" numFmtId="0" xfId="0" applyAlignment="1" applyBorder="1" applyFont="1">
      <alignment horizontal="right"/>
    </xf>
    <xf borderId="11" fillId="0" fontId="9" numFmtId="0" xfId="0" applyAlignment="1" applyBorder="1" applyFont="1">
      <alignment horizontal="right"/>
    </xf>
    <xf borderId="11" fillId="0" fontId="9" numFmtId="0" xfId="0" applyBorder="1" applyFont="1"/>
    <xf borderId="12" fillId="5" fontId="21" numFmtId="0" xfId="0" applyBorder="1" applyFont="1"/>
    <xf borderId="13" fillId="0" fontId="15" numFmtId="0" xfId="0" applyBorder="1" applyFont="1"/>
    <xf borderId="14" fillId="0" fontId="15" numFmtId="0" xfId="0" applyBorder="1" applyFont="1"/>
    <xf borderId="0" fillId="0" fontId="9" numFmtId="0" xfId="0" applyAlignment="1" applyFont="1">
      <alignment horizontal="left"/>
    </xf>
    <xf borderId="0" fillId="0" fontId="9" numFmtId="170" xfId="0" applyAlignment="1" applyFont="1" applyNumberFormat="1">
      <alignment horizontal="left"/>
    </xf>
    <xf borderId="0" fillId="0" fontId="9" numFmtId="164" xfId="0" applyAlignment="1" applyFont="1" applyNumberFormat="1">
      <alignment horizontal="left"/>
    </xf>
    <xf borderId="0" fillId="0" fontId="22" numFmtId="0" xfId="0" applyAlignment="1" applyFont="1">
      <alignment horizontal="left"/>
    </xf>
    <xf borderId="0" fillId="0" fontId="22" numFmtId="170" xfId="0" applyAlignment="1" applyFont="1" applyNumberFormat="1">
      <alignment horizontal="left"/>
    </xf>
    <xf borderId="0" fillId="0" fontId="22" numFmtId="164" xfId="0" applyAlignment="1" applyFont="1" applyNumberFormat="1">
      <alignment horizontal="left"/>
    </xf>
    <xf borderId="0" fillId="0" fontId="9" numFmtId="171" xfId="0" applyAlignment="1" applyFont="1" applyNumberFormat="1">
      <alignment horizontal="left"/>
    </xf>
    <xf borderId="0" fillId="0" fontId="9" numFmtId="170" xfId="0" applyFont="1" applyNumberFormat="1"/>
    <xf borderId="3" fillId="0" fontId="14" numFmtId="0" xfId="0" applyAlignment="1" applyBorder="1" applyFont="1">
      <alignment horizontal="center"/>
    </xf>
    <xf borderId="0" fillId="0" fontId="23" numFmtId="0" xfId="0" applyFont="1"/>
    <xf borderId="0" fillId="0" fontId="24" numFmtId="0" xfId="0" applyAlignment="1" applyFont="1">
      <alignment horizontal="center"/>
    </xf>
    <xf borderId="0" fillId="0" fontId="25" numFmtId="0" xfId="0" applyAlignment="1" applyFont="1">
      <alignment horizontal="center"/>
    </xf>
    <xf borderId="0" fillId="0" fontId="26" numFmtId="0" xfId="0" applyFont="1"/>
    <xf borderId="0" fillId="0" fontId="20" numFmtId="0" xfId="0" applyAlignment="1" applyFont="1">
      <alignment shrinkToFit="0" vertical="bottom" wrapText="0"/>
    </xf>
    <xf borderId="0" fillId="3" fontId="20" numFmtId="0" xfId="0" applyAlignment="1" applyFont="1">
      <alignment horizontal="left"/>
    </xf>
    <xf borderId="0" fillId="0" fontId="27" numFmtId="0" xfId="0" applyFont="1"/>
    <xf borderId="0" fillId="0" fontId="20" numFmtId="164" xfId="0" applyAlignment="1" applyFont="1" applyNumberFormat="1">
      <alignment horizontal="left"/>
    </xf>
    <xf borderId="0" fillId="3" fontId="28" numFmtId="0" xfId="0" applyAlignment="1" applyFont="1">
      <alignment horizontal="left"/>
    </xf>
    <xf borderId="0" fillId="4" fontId="29" numFmtId="0" xfId="0" applyFont="1"/>
    <xf borderId="0" fillId="0" fontId="30" numFmtId="0" xfId="0" applyFont="1"/>
    <xf borderId="0" fillId="0" fontId="24" numFmtId="0" xfId="0" applyAlignment="1" applyFont="1">
      <alignment horizontal="left"/>
    </xf>
    <xf borderId="0" fillId="0" fontId="31" numFmtId="0" xfId="0" applyFont="1"/>
    <xf borderId="0" fillId="0" fontId="24" numFmtId="0" xfId="0" applyAlignment="1" applyFont="1">
      <alignment shrinkToFit="0" vertical="bottom" wrapText="0"/>
    </xf>
    <xf borderId="0" fillId="0" fontId="20" numFmtId="0" xfId="0" applyAlignment="1" applyFont="1">
      <alignment vertical="bottom"/>
    </xf>
    <xf borderId="0" fillId="0" fontId="2" numFmtId="0" xfId="0" applyAlignment="1" applyFont="1">
      <alignment shrinkToFit="0" vertical="bottom" wrapText="0"/>
    </xf>
    <xf borderId="0" fillId="0" fontId="32" numFmtId="0" xfId="0" applyAlignment="1" applyFont="1">
      <alignment horizontal="center"/>
    </xf>
    <xf borderId="0" fillId="0" fontId="33" numFmtId="169" xfId="0" applyAlignment="1" applyFont="1" applyNumberFormat="1">
      <alignment horizontal="left"/>
    </xf>
    <xf borderId="0" fillId="0" fontId="33" numFmtId="0" xfId="0" applyFont="1"/>
    <xf borderId="0" fillId="0" fontId="34" numFmtId="0" xfId="0" applyFont="1"/>
    <xf borderId="0" fillId="0" fontId="35" numFmtId="0" xfId="0" applyFont="1"/>
    <xf borderId="0" fillId="0" fontId="35" numFmtId="164" xfId="0" applyAlignment="1" applyFont="1" applyNumberFormat="1">
      <alignment horizontal="left"/>
    </xf>
    <xf borderId="0" fillId="0" fontId="35" numFmtId="10" xfId="0" applyAlignment="1" applyFont="1" applyNumberFormat="1">
      <alignment horizontal="left"/>
    </xf>
    <xf borderId="0" fillId="0" fontId="35" numFmtId="0" xfId="0" applyAlignment="1" applyFont="1">
      <alignment horizontal="left"/>
    </xf>
    <xf borderId="0" fillId="0" fontId="36" numFmtId="14" xfId="0" applyAlignment="1" applyFont="1" applyNumberFormat="1">
      <alignment horizontal="left"/>
    </xf>
    <xf borderId="0" fillId="0" fontId="33" numFmtId="14" xfId="0" applyAlignment="1" applyFont="1" applyNumberFormat="1">
      <alignment horizontal="left"/>
    </xf>
    <xf borderId="0" fillId="0" fontId="37" numFmtId="0" xfId="0" applyFont="1"/>
    <xf borderId="0" fillId="0" fontId="34" numFmtId="0" xfId="0" applyAlignment="1" applyFont="1">
      <alignment shrinkToFit="0" wrapText="1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009775" cy="129540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552450</xdr:colOff>
      <xdr:row>0</xdr:row>
      <xdr:rowOff>0</xdr:rowOff>
    </xdr:from>
    <xdr:ext cx="1876425" cy="120967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819275" cy="117157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819275" cy="117157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5.86"/>
    <col customWidth="1" min="2" max="2" width="23.71"/>
    <col customWidth="1" min="3" max="3" width="14.57"/>
    <col customWidth="1" min="4" max="4" width="14.14"/>
    <col customWidth="1" min="5" max="5" width="38.14"/>
    <col customWidth="1" min="6" max="6" width="31.14"/>
    <col customWidth="1" min="7" max="7" width="16.0"/>
    <col customWidth="1" min="8" max="8" width="53.43"/>
    <col customWidth="1" min="9" max="9" width="16.86"/>
    <col customWidth="1" min="10" max="10" width="22.43"/>
    <col customWidth="1" min="11" max="27" width="17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2"/>
      <c r="B2" s="2"/>
      <c r="C2" s="2"/>
      <c r="D2" s="2"/>
      <c r="E2" s="2"/>
      <c r="F2" s="2"/>
      <c r="G2" s="3">
        <f>Commitment!C13</f>
        <v>275</v>
      </c>
      <c r="H2" s="2"/>
      <c r="I2" s="4"/>
      <c r="J2" s="2"/>
      <c r="K2" s="2" t="s">
        <v>13</v>
      </c>
      <c r="L2" s="2"/>
      <c r="M2" s="2" t="s">
        <v>14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23.86"/>
    <col customWidth="1" min="2" max="5" width="17.29"/>
    <col customWidth="1" min="6" max="6" width="7.29"/>
    <col customWidth="1" min="7" max="26" width="17.29"/>
  </cols>
  <sheetData>
    <row r="9">
      <c r="A9" s="132" t="s">
        <v>175</v>
      </c>
    </row>
    <row r="10">
      <c r="A10" s="132"/>
    </row>
    <row r="11">
      <c r="A11" s="133">
        <f>now()</f>
        <v>44900.47526</v>
      </c>
      <c r="B11" s="134"/>
      <c r="C11" s="134"/>
      <c r="D11" s="134"/>
      <c r="E11" s="134"/>
      <c r="F11" s="134"/>
    </row>
    <row r="12">
      <c r="A12" s="134"/>
      <c r="B12" s="134"/>
      <c r="C12" s="134"/>
      <c r="D12" s="134"/>
      <c r="E12" s="134"/>
      <c r="F12" s="134"/>
    </row>
    <row r="13">
      <c r="A13" s="134"/>
      <c r="B13" s="134"/>
      <c r="C13" s="134"/>
      <c r="D13" s="134"/>
      <c r="E13" s="134"/>
      <c r="F13" s="134"/>
    </row>
    <row r="14">
      <c r="A14" s="134" t="s">
        <v>61</v>
      </c>
      <c r="B14" s="134" t="str">
        <f>Commitment!A1</f>
        <v/>
      </c>
      <c r="C14" s="134"/>
      <c r="D14" s="134"/>
      <c r="E14" s="134"/>
      <c r="F14" s="134"/>
    </row>
    <row r="15">
      <c r="A15" s="134" t="s">
        <v>60</v>
      </c>
      <c r="B15" s="134" t="str">
        <f>Commitment!A3</f>
        <v>enter as JP#000X</v>
      </c>
      <c r="C15" s="134"/>
      <c r="D15" s="134"/>
      <c r="E15" s="134"/>
      <c r="F15" s="134"/>
    </row>
    <row r="16">
      <c r="A16" s="134" t="s">
        <v>176</v>
      </c>
      <c r="B16" s="134" t="str">
        <f>Commitment!A2</f>
        <v/>
      </c>
      <c r="C16" s="134"/>
      <c r="D16" s="134"/>
      <c r="E16" s="134"/>
      <c r="F16" s="134"/>
    </row>
    <row r="17">
      <c r="A17" s="134"/>
      <c r="B17" s="134"/>
      <c r="C17" s="134"/>
      <c r="D17" s="134"/>
      <c r="E17" s="134"/>
      <c r="F17" s="134"/>
    </row>
    <row r="18">
      <c r="A18" s="135" t="s">
        <v>177</v>
      </c>
    </row>
    <row r="20">
      <c r="A20" s="134"/>
      <c r="B20" s="134"/>
      <c r="C20" s="134"/>
      <c r="D20" s="134"/>
      <c r="E20" s="134"/>
      <c r="F20" s="134"/>
    </row>
    <row r="21" ht="15.75" customHeight="1">
      <c r="A21" s="136" t="s">
        <v>178</v>
      </c>
      <c r="B21" s="134"/>
      <c r="C21" s="134"/>
      <c r="D21" s="134"/>
      <c r="E21" s="134"/>
      <c r="F21" s="134"/>
    </row>
    <row r="22" ht="15.75" customHeight="1">
      <c r="A22" s="134"/>
      <c r="B22" s="134"/>
      <c r="C22" s="134"/>
      <c r="D22" s="134"/>
      <c r="E22" s="134"/>
      <c r="F22" s="134"/>
    </row>
    <row r="23" ht="15.75" customHeight="1">
      <c r="A23" s="136" t="s">
        <v>179</v>
      </c>
      <c r="B23" s="137">
        <f>'Accrued Interest'!D7</f>
        <v>275</v>
      </c>
      <c r="C23" s="134"/>
      <c r="D23" s="134"/>
      <c r="E23" s="134"/>
      <c r="F23" s="134"/>
    </row>
    <row r="24" ht="15.75" customHeight="1">
      <c r="A24" s="136" t="s">
        <v>180</v>
      </c>
      <c r="B24" s="138">
        <f>Commitment!C14</f>
        <v>0.0931</v>
      </c>
      <c r="C24" s="134"/>
      <c r="D24" s="134"/>
      <c r="E24" s="134"/>
      <c r="F24" s="134"/>
    </row>
    <row r="25" ht="15.75" customHeight="1">
      <c r="A25" s="136" t="s">
        <v>181</v>
      </c>
      <c r="B25" s="137">
        <f>'Accrued Interest'!G17</f>
        <v>0</v>
      </c>
      <c r="C25" s="134"/>
      <c r="D25" s="134"/>
      <c r="E25" s="134"/>
      <c r="F25" s="134"/>
    </row>
    <row r="26" ht="15.75" customHeight="1">
      <c r="A26" s="136" t="s">
        <v>182</v>
      </c>
      <c r="B26" s="139" t="s">
        <v>183</v>
      </c>
      <c r="C26" s="134"/>
      <c r="D26" s="134"/>
      <c r="E26" s="134"/>
      <c r="F26" s="134"/>
    </row>
    <row r="27" ht="15.75" customHeight="1">
      <c r="A27" s="136" t="s">
        <v>184</v>
      </c>
      <c r="B27" s="140">
        <f>DATE( YEAR(Draws!B6)+1 , MONTH(Draws!B6) , DAY(Draws!B6) )</f>
        <v>228989</v>
      </c>
      <c r="C27" s="134"/>
      <c r="D27" s="134"/>
      <c r="E27" s="134"/>
      <c r="F27" s="134"/>
    </row>
    <row r="28" ht="15.75" customHeight="1">
      <c r="A28" s="136" t="s">
        <v>185</v>
      </c>
      <c r="B28" s="141">
        <f>DATE( YEAR(B27) , MONTH(B27)+3 , DAY(B27) ) </f>
        <v>229079</v>
      </c>
      <c r="C28" s="134"/>
      <c r="D28" s="134"/>
      <c r="E28" s="134"/>
      <c r="F28" s="134"/>
    </row>
    <row r="29" ht="15.75" customHeight="1">
      <c r="A29" s="136"/>
      <c r="B29" s="139"/>
      <c r="C29" s="134"/>
      <c r="D29" s="134"/>
      <c r="E29" s="134"/>
      <c r="F29" s="134"/>
    </row>
    <row r="30" ht="15.75" customHeight="1">
      <c r="A30" s="136" t="s">
        <v>186</v>
      </c>
      <c r="B30" s="137">
        <f>0.02*B23</f>
        <v>5.5</v>
      </c>
      <c r="C30" s="134"/>
      <c r="D30" s="134"/>
      <c r="E30" s="134"/>
      <c r="F30" s="134"/>
    </row>
    <row r="31" ht="15.75" customHeight="1">
      <c r="A31" s="142" t="s">
        <v>187</v>
      </c>
      <c r="B31" s="139"/>
      <c r="C31" s="134"/>
      <c r="D31" s="134"/>
      <c r="E31" s="134"/>
      <c r="F31" s="134"/>
    </row>
    <row r="32" ht="15.75" customHeight="1">
      <c r="A32" s="134"/>
      <c r="B32" s="134"/>
      <c r="C32" s="134"/>
      <c r="D32" s="134"/>
      <c r="E32" s="134"/>
      <c r="F32" s="134"/>
    </row>
    <row r="33" ht="15.75" customHeight="1">
      <c r="A33" s="134" t="s">
        <v>188</v>
      </c>
      <c r="B33" s="134"/>
      <c r="C33" s="134"/>
      <c r="D33" s="134"/>
      <c r="E33" s="134"/>
      <c r="F33" s="134"/>
    </row>
    <row r="34" ht="15.75" customHeight="1">
      <c r="A34" s="134"/>
      <c r="B34" s="134"/>
      <c r="C34" s="134"/>
      <c r="D34" s="134"/>
      <c r="E34" s="134"/>
      <c r="F34" s="134"/>
    </row>
    <row r="35" ht="9.0" customHeight="1">
      <c r="A35" s="143" t="s">
        <v>189</v>
      </c>
    </row>
    <row r="36" ht="12.0" customHeight="1"/>
    <row r="37" ht="15.75" customHeight="1">
      <c r="A37" s="144"/>
    </row>
    <row r="38" ht="15.75" customHeight="1">
      <c r="A38" s="52" t="s">
        <v>92</v>
      </c>
    </row>
    <row r="39" ht="15.75" customHeight="1">
      <c r="A39" s="52" t="s">
        <v>93</v>
      </c>
    </row>
    <row r="40" ht="15.75" customHeight="1">
      <c r="A40" s="52" t="s">
        <v>115</v>
      </c>
    </row>
    <row r="41" ht="15.75" customHeight="1">
      <c r="A41" s="52" t="s">
        <v>133</v>
      </c>
    </row>
    <row r="42" ht="15.75" customHeight="1"/>
    <row r="43" ht="15.75" customHeight="1"/>
    <row r="44" ht="15.0" customHeight="1">
      <c r="A44" s="53" t="s">
        <v>96</v>
      </c>
      <c r="B44" s="54"/>
      <c r="C44" s="54"/>
      <c r="D44" s="54"/>
      <c r="E44" s="54"/>
      <c r="F44" s="5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ht="12.75" customHeight="1">
      <c r="A45" s="56" t="s">
        <v>97</v>
      </c>
    </row>
    <row r="46" ht="12.75" customHeight="1">
      <c r="A46" s="56" t="s">
        <v>97</v>
      </c>
    </row>
    <row r="47" ht="12.75" customHeight="1">
      <c r="A47" s="56" t="s">
        <v>97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F9"/>
    <mergeCell ref="A18:F19"/>
    <mergeCell ref="A35:F36"/>
    <mergeCell ref="A44:F44"/>
    <mergeCell ref="A45:F45"/>
    <mergeCell ref="A46:F46"/>
    <mergeCell ref="A47:F4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29.14"/>
    <col customWidth="1" min="2" max="2" width="62.14"/>
    <col customWidth="1" min="3" max="3" width="14.43"/>
    <col customWidth="1" min="4" max="26" width="17.29"/>
  </cols>
  <sheetData>
    <row r="1" ht="22.5" customHeight="1">
      <c r="A1" s="5" t="str">
        <f>Inputs!F2</f>
        <v/>
      </c>
      <c r="B1" s="6"/>
      <c r="C1" s="6"/>
    </row>
    <row r="2" ht="22.5" customHeight="1">
      <c r="A2" s="5" t="str">
        <f>Inputs!A2</f>
        <v/>
      </c>
      <c r="B2" s="6"/>
      <c r="C2" s="6"/>
    </row>
    <row r="3" ht="22.5" customHeight="1">
      <c r="A3" s="5" t="str">
        <f>Inputs!M2</f>
        <v>enter as JP#000X</v>
      </c>
      <c r="B3" s="6"/>
      <c r="C3" s="6"/>
    </row>
    <row r="4" ht="22.5" customHeight="1">
      <c r="A4" s="5" t="s">
        <v>15</v>
      </c>
      <c r="B4" s="6"/>
      <c r="C4" s="6"/>
    </row>
    <row r="5" ht="22.5" customHeight="1">
      <c r="A5" s="5"/>
      <c r="B5" s="6"/>
      <c r="C5" s="6"/>
    </row>
    <row r="6" ht="22.5" customHeight="1">
      <c r="A6" s="7" t="s">
        <v>16</v>
      </c>
      <c r="B6" s="8"/>
      <c r="C6" s="9"/>
    </row>
    <row r="7" ht="22.5" customHeight="1">
      <c r="A7" s="10" t="s">
        <v>17</v>
      </c>
      <c r="B7" s="11"/>
      <c r="C7" s="11">
        <f>C6*0.0514</f>
        <v>0</v>
      </c>
    </row>
    <row r="8" ht="22.5" customHeight="1">
      <c r="A8" s="12" t="s">
        <v>18</v>
      </c>
      <c r="B8" s="6"/>
      <c r="C8" s="6">
        <f>C6+C7</f>
        <v>0</v>
      </c>
    </row>
    <row r="9" ht="22.5" customHeight="1">
      <c r="A9" s="12" t="s">
        <v>19</v>
      </c>
      <c r="B9" s="6"/>
      <c r="C9" s="13"/>
    </row>
    <row r="10" ht="22.5" customHeight="1">
      <c r="A10" s="10" t="s">
        <v>20</v>
      </c>
      <c r="B10" s="11"/>
      <c r="C10" s="11">
        <f>C9+C8</f>
        <v>0</v>
      </c>
    </row>
    <row r="11" ht="22.5" customHeight="1">
      <c r="A11" s="12" t="s">
        <v>21</v>
      </c>
      <c r="B11" s="14">
        <v>0.85</v>
      </c>
      <c r="C11" s="6">
        <f>B11*C10</f>
        <v>0</v>
      </c>
    </row>
    <row r="12" ht="23.25" customHeight="1">
      <c r="A12" s="12" t="s">
        <v>22</v>
      </c>
      <c r="B12" s="6"/>
      <c r="C12" s="6">
        <f>C11*0.02+275</f>
        <v>275</v>
      </c>
    </row>
    <row r="13" ht="22.5" customHeight="1">
      <c r="A13" s="12" t="s">
        <v>23</v>
      </c>
      <c r="B13" s="6"/>
      <c r="C13" s="6">
        <f>C11+C12</f>
        <v>275</v>
      </c>
    </row>
    <row r="14" ht="22.5" customHeight="1">
      <c r="A14" s="12" t="s">
        <v>24</v>
      </c>
      <c r="B14" s="15"/>
      <c r="C14" s="16">
        <v>0.0931</v>
      </c>
    </row>
    <row r="15" ht="22.5" customHeight="1">
      <c r="A15" s="12" t="s">
        <v>25</v>
      </c>
      <c r="B15" s="6"/>
      <c r="C15" s="6"/>
    </row>
    <row r="16" ht="22.5" customHeight="1">
      <c r="A16" s="12" t="s">
        <v>26</v>
      </c>
      <c r="B16" s="6"/>
      <c r="C16" s="6">
        <f>(C14/12)*C13</f>
        <v>2.133541667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28.71"/>
    <col customWidth="1" min="2" max="2" width="14.43"/>
    <col customWidth="1" min="3" max="3" width="7.29"/>
    <col customWidth="1" min="4" max="4" width="18.0"/>
    <col customWidth="1" min="5" max="6" width="14.43"/>
    <col customWidth="1" min="7" max="26" width="17.29"/>
  </cols>
  <sheetData>
    <row r="1" ht="22.5" customHeight="1">
      <c r="A1" s="5" t="str">
        <f>Commitment!A1</f>
        <v/>
      </c>
      <c r="B1" s="17"/>
      <c r="C1" s="18"/>
      <c r="D1" s="18"/>
      <c r="E1" s="17"/>
      <c r="F1" s="17"/>
    </row>
    <row r="2" ht="22.5" customHeight="1">
      <c r="A2" s="19" t="str">
        <f>Commitment!A3</f>
        <v>enter as JP#000X</v>
      </c>
      <c r="B2" s="17"/>
      <c r="C2" s="18"/>
      <c r="D2" s="18"/>
      <c r="E2" s="17"/>
      <c r="F2" s="17"/>
    </row>
    <row r="3" ht="22.5" customHeight="1">
      <c r="A3" s="19" t="s">
        <v>27</v>
      </c>
      <c r="B3" s="17"/>
      <c r="C3" s="18"/>
      <c r="D3" s="18"/>
      <c r="E3" s="17"/>
      <c r="F3" s="17"/>
    </row>
    <row r="4" ht="22.5" customHeight="1">
      <c r="A4" s="18"/>
      <c r="B4" s="17"/>
      <c r="C4" s="18"/>
      <c r="D4" s="18"/>
      <c r="E4" s="17"/>
      <c r="F4" s="17"/>
    </row>
    <row r="5" ht="22.5" customHeight="1">
      <c r="A5" s="20" t="s">
        <v>28</v>
      </c>
      <c r="B5" s="21"/>
      <c r="C5" s="22"/>
      <c r="D5" s="20" t="s">
        <v>29</v>
      </c>
      <c r="E5" s="23"/>
      <c r="F5" s="23"/>
    </row>
    <row r="6" ht="22.5" customHeight="1">
      <c r="A6" s="7" t="s">
        <v>30</v>
      </c>
      <c r="B6" s="24" t="str">
        <f>Commitment!C6</f>
        <v/>
      </c>
      <c r="C6" s="18"/>
      <c r="D6" s="7" t="s">
        <v>31</v>
      </c>
      <c r="E6" s="24"/>
      <c r="F6" s="24">
        <f>B12</f>
        <v>275</v>
      </c>
    </row>
    <row r="7" ht="22.5" customHeight="1">
      <c r="A7" s="12" t="s">
        <v>32</v>
      </c>
      <c r="B7" s="17">
        <f>Commitment!C7</f>
        <v>0</v>
      </c>
      <c r="C7" s="18"/>
      <c r="D7" s="12" t="s">
        <v>33</v>
      </c>
      <c r="E7" s="25">
        <f>100%-A10</f>
        <v>0.15</v>
      </c>
      <c r="F7" s="17">
        <f>B9*E7</f>
        <v>0</v>
      </c>
    </row>
    <row r="8" ht="22.5" customHeight="1">
      <c r="A8" s="10" t="s">
        <v>34</v>
      </c>
      <c r="B8" s="26" t="str">
        <f>Commitment!C9</f>
        <v/>
      </c>
      <c r="C8" s="18"/>
      <c r="D8" s="12"/>
      <c r="E8" s="17"/>
      <c r="F8" s="17"/>
    </row>
    <row r="9" ht="22.5" customHeight="1">
      <c r="A9" s="12" t="s">
        <v>35</v>
      </c>
      <c r="B9" s="17">
        <f>SUM(B6:B8)</f>
        <v>0</v>
      </c>
      <c r="C9" s="18"/>
      <c r="D9" s="12"/>
      <c r="E9" s="17"/>
      <c r="F9" s="17"/>
    </row>
    <row r="10" ht="22.5" customHeight="1">
      <c r="A10" s="27">
        <f>Commitment!B11</f>
        <v>0.85</v>
      </c>
      <c r="B10" s="17">
        <f>B9*Commitment!B11</f>
        <v>0</v>
      </c>
      <c r="C10" s="18"/>
      <c r="D10" s="12"/>
      <c r="E10" s="17"/>
      <c r="F10" s="17"/>
    </row>
    <row r="11" ht="22.5" customHeight="1">
      <c r="A11" s="12" t="s">
        <v>36</v>
      </c>
      <c r="B11" s="17">
        <f>Commitment!C12</f>
        <v>275</v>
      </c>
      <c r="C11" s="18"/>
      <c r="D11" s="12"/>
      <c r="E11" s="17"/>
      <c r="F11" s="17"/>
    </row>
    <row r="12" ht="22.5" customHeight="1">
      <c r="A12" s="12" t="s">
        <v>37</v>
      </c>
      <c r="B12" s="17">
        <f>B10+B11</f>
        <v>275</v>
      </c>
      <c r="C12" s="18"/>
      <c r="D12" s="12"/>
      <c r="E12" s="17"/>
      <c r="F12" s="17"/>
    </row>
    <row r="13" ht="22.5" customHeight="1">
      <c r="A13" s="18"/>
      <c r="B13" s="17"/>
      <c r="C13" s="18"/>
      <c r="D13" s="18"/>
      <c r="E13" s="17"/>
      <c r="F13" s="17"/>
    </row>
    <row r="14" ht="22.5" customHeight="1">
      <c r="A14" s="18"/>
      <c r="B14" s="17"/>
      <c r="C14" s="18"/>
      <c r="D14" s="18"/>
      <c r="E14" s="17"/>
      <c r="F14" s="17"/>
    </row>
    <row r="15" ht="22.5" customHeight="1">
      <c r="A15" s="12" t="s">
        <v>38</v>
      </c>
      <c r="B15" s="17" t="str">
        <f t="shared" ref="B15:B16" si="1">B6</f>
        <v/>
      </c>
      <c r="C15" s="18"/>
      <c r="D15" s="18"/>
      <c r="E15" s="17"/>
      <c r="F15" s="17"/>
    </row>
    <row r="16" ht="22.5" customHeight="1">
      <c r="A16" s="10" t="s">
        <v>39</v>
      </c>
      <c r="B16" s="26">
        <f t="shared" si="1"/>
        <v>0</v>
      </c>
      <c r="C16" s="18"/>
      <c r="D16" s="18"/>
      <c r="E16" s="17"/>
      <c r="F16" s="17"/>
    </row>
    <row r="17" ht="22.5" customHeight="1">
      <c r="A17" s="12" t="s">
        <v>40</v>
      </c>
      <c r="B17" s="17">
        <f>B15+B16</f>
        <v>0</v>
      </c>
      <c r="C17" s="18"/>
      <c r="D17" s="18"/>
      <c r="E17" s="17"/>
      <c r="F17" s="17"/>
    </row>
    <row r="18" ht="22.5" customHeight="1">
      <c r="A18" s="12"/>
      <c r="B18" s="17"/>
      <c r="C18" s="18"/>
      <c r="D18" s="18"/>
      <c r="E18" s="17"/>
      <c r="F18" s="17"/>
    </row>
    <row r="19" ht="22.5" customHeight="1">
      <c r="A19" s="12" t="s">
        <v>41</v>
      </c>
      <c r="B19" s="17">
        <v>0.0</v>
      </c>
      <c r="C19" s="18"/>
      <c r="D19" s="18"/>
      <c r="E19" s="17"/>
      <c r="F19" s="17"/>
    </row>
    <row r="20" ht="22.5" customHeight="1">
      <c r="A20" s="10" t="s">
        <v>42</v>
      </c>
      <c r="B20" s="26">
        <f>-(F7)</f>
        <v>0</v>
      </c>
      <c r="C20" s="18"/>
      <c r="D20" s="18"/>
      <c r="E20" s="17"/>
      <c r="F20" s="17"/>
    </row>
    <row r="21" ht="22.5" customHeight="1">
      <c r="A21" s="12" t="s">
        <v>43</v>
      </c>
      <c r="B21" s="17">
        <f>SUM(B17:B20)</f>
        <v>0</v>
      </c>
      <c r="C21" s="18"/>
      <c r="D21" s="18"/>
      <c r="E21" s="12"/>
      <c r="F21" s="12"/>
    </row>
    <row r="22" ht="22.5" customHeight="1">
      <c r="A22" s="18"/>
      <c r="B22" s="17"/>
      <c r="C22" s="18"/>
      <c r="D22" s="18"/>
      <c r="E22" s="17"/>
      <c r="F22" s="17"/>
    </row>
    <row r="23" ht="22.5" customHeight="1">
      <c r="A23" s="12" t="s">
        <v>44</v>
      </c>
      <c r="B23" s="17">
        <f>B12-B21</f>
        <v>275</v>
      </c>
      <c r="C23" s="18"/>
      <c r="D23" s="18"/>
      <c r="E23" s="17"/>
      <c r="F23" s="17"/>
    </row>
    <row r="24" ht="22.5" customHeight="1">
      <c r="A24" s="10" t="s">
        <v>45</v>
      </c>
      <c r="B24" s="26">
        <f>B11</f>
        <v>275</v>
      </c>
      <c r="C24" s="18"/>
      <c r="D24" s="18"/>
      <c r="E24" s="17"/>
      <c r="F24" s="17"/>
    </row>
    <row r="25" ht="22.5" customHeight="1">
      <c r="A25" s="12" t="s">
        <v>46</v>
      </c>
      <c r="B25" s="17">
        <f>B23-B24</f>
        <v>0</v>
      </c>
      <c r="C25" s="18"/>
      <c r="D25" s="18"/>
      <c r="E25" s="17"/>
      <c r="F25" s="17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50.14"/>
    <col customWidth="1" min="2" max="4" width="14.43"/>
    <col customWidth="1" min="5" max="26" width="17.29"/>
  </cols>
  <sheetData>
    <row r="1" ht="22.5" customHeight="1">
      <c r="A1" s="5" t="str">
        <f>Commitment!A1</f>
        <v/>
      </c>
      <c r="B1" s="28"/>
      <c r="C1" s="28"/>
      <c r="D1" s="28"/>
    </row>
    <row r="2" ht="22.5" customHeight="1">
      <c r="A2" s="5" t="str">
        <f>Commitment!A3</f>
        <v>enter as JP#000X</v>
      </c>
      <c r="B2" s="28"/>
      <c r="C2" s="28"/>
      <c r="D2" s="28"/>
    </row>
    <row r="3" ht="22.5" customHeight="1">
      <c r="A3" s="5" t="s">
        <v>47</v>
      </c>
      <c r="B3" s="28"/>
      <c r="C3" s="28"/>
      <c r="D3" s="28"/>
    </row>
    <row r="4" ht="22.5" customHeight="1">
      <c r="A4" s="5"/>
      <c r="B4" s="28" t="s">
        <v>48</v>
      </c>
      <c r="C4" s="28" t="s">
        <v>49</v>
      </c>
      <c r="D4" s="28" t="s">
        <v>50</v>
      </c>
    </row>
    <row r="5" ht="22.5" customHeight="1">
      <c r="A5" s="7" t="s">
        <v>37</v>
      </c>
      <c r="B5" s="29"/>
      <c r="C5" s="24">
        <f>Commitment!C13</f>
        <v>275</v>
      </c>
      <c r="D5" s="30"/>
    </row>
    <row r="6" ht="22.5" customHeight="1">
      <c r="A6" s="12" t="s">
        <v>51</v>
      </c>
      <c r="B6" s="31">
        <v>228624.0</v>
      </c>
      <c r="C6" s="17">
        <f>'Sources &amp; Uses'!B21</f>
        <v>0</v>
      </c>
      <c r="D6" s="17">
        <f>C5-C6</f>
        <v>275</v>
      </c>
    </row>
    <row r="7" ht="22.5" customHeight="1">
      <c r="A7" s="12" t="s">
        <v>52</v>
      </c>
      <c r="B7" s="32"/>
      <c r="C7" s="17">
        <f>'Sources &amp; Uses'!B24</f>
        <v>275</v>
      </c>
      <c r="D7" s="17">
        <f t="shared" ref="D7:D11" si="1">D6-C7</f>
        <v>0</v>
      </c>
    </row>
    <row r="8" ht="22.5" customHeight="1">
      <c r="A8" s="12" t="s">
        <v>53</v>
      </c>
      <c r="B8" s="31"/>
      <c r="C8" s="33"/>
      <c r="D8" s="17">
        <f t="shared" si="1"/>
        <v>0</v>
      </c>
    </row>
    <row r="9" ht="22.5" customHeight="1">
      <c r="A9" s="12" t="s">
        <v>54</v>
      </c>
      <c r="B9" s="31"/>
      <c r="C9" s="33"/>
      <c r="D9" s="17">
        <f t="shared" si="1"/>
        <v>0</v>
      </c>
    </row>
    <row r="10" ht="22.5" customHeight="1">
      <c r="A10" s="12" t="s">
        <v>55</v>
      </c>
      <c r="B10" s="31"/>
      <c r="C10" s="33"/>
      <c r="D10" s="17">
        <f t="shared" si="1"/>
        <v>0</v>
      </c>
    </row>
    <row r="11" ht="22.5" customHeight="1">
      <c r="A11" s="12" t="s">
        <v>56</v>
      </c>
      <c r="B11" s="31"/>
      <c r="C11" s="33"/>
      <c r="D11" s="17">
        <f t="shared" si="1"/>
        <v>0</v>
      </c>
    </row>
    <row r="12" ht="22.5" customHeight="1">
      <c r="A12" s="12"/>
      <c r="B12" s="32"/>
      <c r="C12" s="17"/>
      <c r="D12" s="17"/>
    </row>
    <row r="13" ht="22.5" customHeight="1">
      <c r="A13" s="12"/>
      <c r="B13" s="32"/>
      <c r="C13" s="17"/>
      <c r="D13" s="17"/>
    </row>
    <row r="14" ht="22.5" customHeight="1">
      <c r="A14" s="12"/>
      <c r="B14" s="34" t="s">
        <v>57</v>
      </c>
      <c r="C14" s="35">
        <f>sum(C6,C8:C13)</f>
        <v>0</v>
      </c>
      <c r="D14" s="17"/>
    </row>
    <row r="15" ht="22.5" customHeight="1">
      <c r="A15" s="12"/>
      <c r="B15" s="36" t="s">
        <v>58</v>
      </c>
      <c r="C15" s="17">
        <f>sum(C14+C7)</f>
        <v>275</v>
      </c>
      <c r="D15" s="1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28.86"/>
    <col customWidth="1" min="2" max="2" width="17.29"/>
    <col customWidth="1" min="3" max="23" width="57.29"/>
    <col customWidth="1" min="24" max="26" width="17.29"/>
  </cols>
  <sheetData>
    <row r="1">
      <c r="A1" s="37"/>
    </row>
    <row r="8">
      <c r="A8" s="38" t="s">
        <v>59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10">
      <c r="A10" s="39" t="s">
        <v>60</v>
      </c>
      <c r="B10" s="40" t="str">
        <f>Commitment!A3</f>
        <v>enter as JP#000X</v>
      </c>
    </row>
    <row r="11">
      <c r="A11" s="39" t="s">
        <v>61</v>
      </c>
      <c r="B11" s="40" t="str">
        <f>Commitment!A1</f>
        <v/>
      </c>
    </row>
    <row r="12">
      <c r="A12" s="39" t="s">
        <v>62</v>
      </c>
      <c r="B12" s="40" t="str">
        <f>Commitment!A2</f>
        <v/>
      </c>
    </row>
    <row r="13">
      <c r="A13" s="39"/>
    </row>
    <row r="14">
      <c r="A14" s="39" t="s">
        <v>63</v>
      </c>
    </row>
    <row r="15">
      <c r="A15" s="39" t="s">
        <v>64</v>
      </c>
    </row>
    <row r="16">
      <c r="A16" s="39" t="s">
        <v>65</v>
      </c>
      <c r="B16" s="41">
        <f>Commitment!C14</f>
        <v>0.0931</v>
      </c>
    </row>
    <row r="17">
      <c r="A17" s="39" t="s">
        <v>66</v>
      </c>
      <c r="B17" s="42">
        <f>'Accrued Interest'!D7</f>
        <v>275</v>
      </c>
    </row>
    <row r="18">
      <c r="A18" s="39" t="s">
        <v>67</v>
      </c>
      <c r="B18" s="42">
        <f>'Accrued Interest'!G17</f>
        <v>0</v>
      </c>
      <c r="C18" s="43" t="s">
        <v>68</v>
      </c>
    </row>
    <row r="19">
      <c r="A19" s="39" t="s">
        <v>69</v>
      </c>
      <c r="B19" s="44"/>
    </row>
    <row r="20">
      <c r="A20" s="39" t="s">
        <v>70</v>
      </c>
      <c r="B20" s="44"/>
    </row>
    <row r="21" ht="15.75" customHeight="1">
      <c r="A21" s="39" t="s">
        <v>71</v>
      </c>
      <c r="B21" s="45">
        <v>300.0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</row>
    <row r="22" ht="15.75" customHeight="1">
      <c r="A22" s="39" t="s">
        <v>72</v>
      </c>
      <c r="B22" s="42">
        <f>sum(B17:B21)</f>
        <v>575</v>
      </c>
    </row>
    <row r="23" ht="15.75" customHeight="1">
      <c r="A23" s="39" t="s">
        <v>73</v>
      </c>
      <c r="B23" s="44"/>
    </row>
    <row r="24" ht="15.75" customHeight="1">
      <c r="A24" s="39" t="s">
        <v>74</v>
      </c>
      <c r="B24" s="42">
        <f>'Accrued Interest'!C19*'Accrued Interest'!D10</f>
        <v>0.07111805556</v>
      </c>
    </row>
    <row r="25" ht="15.75" customHeight="1">
      <c r="A25" s="39"/>
    </row>
    <row r="26" ht="15.75" customHeight="1">
      <c r="A26" s="39" t="s">
        <v>75</v>
      </c>
      <c r="B26" s="47" t="s">
        <v>76</v>
      </c>
    </row>
    <row r="27" ht="15.75" customHeight="1"/>
    <row r="28" ht="15.75" customHeight="1">
      <c r="A28" s="48" t="s">
        <v>77</v>
      </c>
    </row>
    <row r="29" ht="15.75" customHeight="1">
      <c r="A29" s="49"/>
    </row>
    <row r="30" ht="15.75" customHeight="1">
      <c r="A30" s="49" t="s">
        <v>78</v>
      </c>
    </row>
    <row r="31" ht="15.75" customHeight="1">
      <c r="A31" s="39" t="s">
        <v>79</v>
      </c>
      <c r="B31" s="50" t="s">
        <v>80</v>
      </c>
    </row>
    <row r="32" ht="15.75" customHeight="1">
      <c r="A32" s="39" t="s">
        <v>81</v>
      </c>
      <c r="B32" s="51">
        <v>2117460.0</v>
      </c>
    </row>
    <row r="33" ht="15.75" customHeight="1">
      <c r="A33" s="39" t="s">
        <v>82</v>
      </c>
      <c r="B33" s="47" t="s">
        <v>83</v>
      </c>
    </row>
    <row r="34" ht="15.75" customHeight="1">
      <c r="A34" s="39"/>
    </row>
    <row r="35" ht="15.75" customHeight="1">
      <c r="A35" s="39" t="s">
        <v>84</v>
      </c>
      <c r="B35" s="47" t="s">
        <v>85</v>
      </c>
    </row>
    <row r="36" ht="15.75" customHeight="1">
      <c r="A36" s="39"/>
      <c r="B36" s="39" t="s">
        <v>86</v>
      </c>
    </row>
    <row r="37" ht="15.75" customHeight="1">
      <c r="A37" s="39"/>
      <c r="B37" s="39" t="s">
        <v>87</v>
      </c>
    </row>
    <row r="38" ht="15.75" customHeight="1">
      <c r="A38" s="39"/>
      <c r="B38" s="39" t="s">
        <v>88</v>
      </c>
    </row>
    <row r="39" ht="15.75" customHeight="1"/>
    <row r="40" ht="15.75" customHeight="1">
      <c r="A40" s="39" t="s">
        <v>89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ht="15.75" customHeight="1">
      <c r="A41" s="39"/>
    </row>
    <row r="42" ht="15.75" customHeight="1">
      <c r="A42" s="49" t="s">
        <v>90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</row>
    <row r="43" ht="15.75" customHeight="1">
      <c r="A43" s="49" t="s">
        <v>91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</row>
    <row r="44" ht="15.75" customHeight="1"/>
    <row r="45" ht="15.75" customHeight="1">
      <c r="A45" s="39" t="s">
        <v>92</v>
      </c>
    </row>
    <row r="46" ht="15.75" customHeight="1">
      <c r="A46" s="39" t="s">
        <v>93</v>
      </c>
    </row>
    <row r="47" ht="15.75" customHeight="1">
      <c r="A47" s="39" t="s">
        <v>94</v>
      </c>
    </row>
    <row r="48" ht="15.75" customHeight="1">
      <c r="A48" s="52" t="s">
        <v>95</v>
      </c>
    </row>
    <row r="49" ht="15.75" customHeight="1"/>
    <row r="50" ht="15.75" customHeight="1"/>
    <row r="51" ht="15.0" customHeight="1">
      <c r="A51" s="53" t="s">
        <v>96</v>
      </c>
      <c r="B51" s="54"/>
      <c r="C51" s="54"/>
      <c r="D51" s="55"/>
      <c r="E51" s="55"/>
      <c r="F51" s="5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ht="12.75" customHeight="1">
      <c r="A52" s="56" t="s">
        <v>97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</row>
    <row r="53" ht="12.75" customHeight="1">
      <c r="A53" s="56" t="s">
        <v>97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</row>
    <row r="54" ht="12.75" customHeight="1">
      <c r="A54" s="56" t="s">
        <v>97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8:C8"/>
    <mergeCell ref="A40:C40"/>
    <mergeCell ref="A42:C42"/>
    <mergeCell ref="A51:C51"/>
    <mergeCell ref="A52:C52"/>
    <mergeCell ref="A53:C53"/>
    <mergeCell ref="A54:C54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21.57"/>
    <col customWidth="1" min="2" max="7" width="14.43"/>
    <col customWidth="1" min="8" max="26" width="17.29"/>
  </cols>
  <sheetData>
    <row r="1" ht="22.5" customHeight="1">
      <c r="A1" s="5" t="str">
        <f>Commitment!A1</f>
        <v/>
      </c>
      <c r="B1" s="5"/>
      <c r="C1" s="5"/>
      <c r="D1" s="57"/>
      <c r="E1" s="57"/>
      <c r="F1" s="5"/>
      <c r="G1" s="5"/>
    </row>
    <row r="2" ht="22.5" customHeight="1">
      <c r="A2" s="5" t="str">
        <f>Commitment!A2</f>
        <v/>
      </c>
      <c r="B2" s="58"/>
      <c r="C2" s="12"/>
      <c r="D2" s="59"/>
      <c r="E2" s="59"/>
      <c r="F2" s="12"/>
      <c r="G2" s="12"/>
    </row>
    <row r="3" ht="22.5" customHeight="1">
      <c r="A3" s="5" t="str">
        <f>Commitment!A3</f>
        <v>enter as JP#000X</v>
      </c>
      <c r="B3" s="58"/>
      <c r="C3" s="12"/>
      <c r="D3" s="59"/>
      <c r="E3" s="59"/>
      <c r="F3" s="12"/>
      <c r="G3" s="12"/>
    </row>
    <row r="4" ht="22.5" customHeight="1">
      <c r="A4" s="5" t="s">
        <v>98</v>
      </c>
      <c r="B4" s="58"/>
      <c r="C4" s="12"/>
      <c r="D4" s="59"/>
      <c r="E4" s="59"/>
      <c r="F4" s="12"/>
      <c r="G4" s="12"/>
    </row>
    <row r="5" ht="22.5" customHeight="1">
      <c r="A5" s="12" t="s">
        <v>99</v>
      </c>
      <c r="B5" s="60">
        <v>228643.0</v>
      </c>
      <c r="C5" s="12"/>
      <c r="D5" s="59"/>
      <c r="E5" s="59"/>
      <c r="F5" s="12"/>
      <c r="G5" s="12"/>
    </row>
    <row r="7" ht="22.5" customHeight="1">
      <c r="A7" s="7" t="s">
        <v>100</v>
      </c>
      <c r="B7" s="7"/>
      <c r="C7" s="61"/>
      <c r="D7" s="24">
        <f>Commitment!C13</f>
        <v>275</v>
      </c>
      <c r="E7" s="59"/>
      <c r="F7" s="12"/>
      <c r="G7" s="12"/>
    </row>
    <row r="8" ht="22.5" customHeight="1">
      <c r="A8" s="12" t="s">
        <v>101</v>
      </c>
      <c r="B8" s="12"/>
      <c r="D8" s="62">
        <f>Commitment!C14</f>
        <v>0.0931</v>
      </c>
      <c r="E8" s="59"/>
      <c r="F8" s="12"/>
      <c r="G8" s="12"/>
    </row>
    <row r="9" ht="22.5" customHeight="1">
      <c r="A9" s="12" t="s">
        <v>102</v>
      </c>
      <c r="B9" s="12"/>
      <c r="D9" s="12">
        <v>12.0</v>
      </c>
      <c r="E9" s="59"/>
      <c r="F9" s="12"/>
      <c r="G9" s="12"/>
    </row>
    <row r="10" ht="22.5" customHeight="1">
      <c r="A10" s="10" t="s">
        <v>103</v>
      </c>
      <c r="B10" s="10"/>
      <c r="C10" s="63"/>
      <c r="D10" s="64">
        <f>D8/360</f>
        <v>0.0002586111111</v>
      </c>
      <c r="E10" s="59"/>
      <c r="F10" s="12"/>
      <c r="G10" s="12"/>
    </row>
    <row r="11" ht="22.5" customHeight="1">
      <c r="A11" s="12"/>
      <c r="B11" s="12"/>
      <c r="C11" s="12"/>
      <c r="D11" s="59"/>
      <c r="E11" s="59"/>
      <c r="F11" s="12"/>
      <c r="G11" s="12"/>
    </row>
    <row r="12" ht="45.0" customHeight="1">
      <c r="A12" s="5"/>
      <c r="B12" s="28" t="s">
        <v>48</v>
      </c>
      <c r="C12" s="28" t="s">
        <v>49</v>
      </c>
      <c r="D12" s="28" t="s">
        <v>104</v>
      </c>
      <c r="E12" s="65" t="s">
        <v>105</v>
      </c>
      <c r="F12" s="65" t="s">
        <v>98</v>
      </c>
      <c r="G12" s="65" t="s">
        <v>106</v>
      </c>
    </row>
    <row r="13" ht="22.5" customHeight="1">
      <c r="A13" s="7" t="s">
        <v>51</v>
      </c>
      <c r="B13" s="66">
        <f>Draws!B6</f>
        <v>228624</v>
      </c>
      <c r="C13" s="24">
        <f>Draws!C6</f>
        <v>0</v>
      </c>
      <c r="D13" s="67">
        <f t="shared" ref="D13:D17" si="1">$B$5-B13</f>
        <v>19</v>
      </c>
      <c r="E13" s="68">
        <f t="shared" ref="E13:E17" si="2">D13*$D$10</f>
        <v>0.004913611111</v>
      </c>
      <c r="F13" s="24">
        <f t="shared" ref="F13:F17" si="3">E13*C13</f>
        <v>0</v>
      </c>
      <c r="G13" s="24">
        <f>F13</f>
        <v>0</v>
      </c>
    </row>
    <row r="14" ht="22.5" customHeight="1">
      <c r="A14" s="12" t="s">
        <v>53</v>
      </c>
      <c r="B14" s="69" t="str">
        <f>Draws!B8</f>
        <v/>
      </c>
      <c r="C14" s="17" t="str">
        <f>Draws!C8</f>
        <v/>
      </c>
      <c r="D14" s="70">
        <f t="shared" si="1"/>
        <v>228643</v>
      </c>
      <c r="E14" s="62">
        <f t="shared" si="2"/>
        <v>59.12962028</v>
      </c>
      <c r="F14" s="17">
        <f t="shared" si="3"/>
        <v>0</v>
      </c>
      <c r="G14" s="17">
        <f t="shared" ref="G14:G17" si="4">G13+F14</f>
        <v>0</v>
      </c>
    </row>
    <row r="15" ht="22.5" customHeight="1">
      <c r="A15" s="12" t="s">
        <v>54</v>
      </c>
      <c r="B15" s="69" t="str">
        <f>Draws!B9</f>
        <v/>
      </c>
      <c r="C15" s="17" t="str">
        <f>Draws!C9</f>
        <v/>
      </c>
      <c r="D15" s="70">
        <f t="shared" si="1"/>
        <v>228643</v>
      </c>
      <c r="E15" s="62">
        <f t="shared" si="2"/>
        <v>59.12962028</v>
      </c>
      <c r="F15" s="17">
        <f t="shared" si="3"/>
        <v>0</v>
      </c>
      <c r="G15" s="17">
        <f t="shared" si="4"/>
        <v>0</v>
      </c>
    </row>
    <row r="16" ht="22.5" customHeight="1">
      <c r="A16" s="12" t="s">
        <v>55</v>
      </c>
      <c r="B16" s="69" t="str">
        <f>Draws!B10</f>
        <v/>
      </c>
      <c r="C16" s="17" t="str">
        <f>Draws!C10</f>
        <v/>
      </c>
      <c r="D16" s="70">
        <f t="shared" si="1"/>
        <v>228643</v>
      </c>
      <c r="E16" s="62">
        <f t="shared" si="2"/>
        <v>59.12962028</v>
      </c>
      <c r="F16" s="17">
        <f t="shared" si="3"/>
        <v>0</v>
      </c>
      <c r="G16" s="17">
        <f t="shared" si="4"/>
        <v>0</v>
      </c>
    </row>
    <row r="17" ht="22.5" customHeight="1">
      <c r="A17" s="10" t="s">
        <v>56</v>
      </c>
      <c r="B17" s="71" t="str">
        <f>Draws!B11</f>
        <v/>
      </c>
      <c r="C17" s="26" t="str">
        <f>Draws!C11</f>
        <v/>
      </c>
      <c r="D17" s="72">
        <f t="shared" si="1"/>
        <v>228643</v>
      </c>
      <c r="E17" s="64">
        <f t="shared" si="2"/>
        <v>59.12962028</v>
      </c>
      <c r="F17" s="26">
        <f t="shared" si="3"/>
        <v>0</v>
      </c>
      <c r="G17" s="73">
        <f t="shared" si="4"/>
        <v>0</v>
      </c>
    </row>
    <row r="18" ht="22.5" customHeight="1">
      <c r="A18" s="12"/>
      <c r="B18" s="12"/>
      <c r="C18" s="12"/>
      <c r="D18" s="59"/>
      <c r="E18" s="59"/>
      <c r="F18" s="12"/>
      <c r="G18" s="12"/>
    </row>
    <row r="19" ht="22.5" customHeight="1">
      <c r="A19" s="7" t="s">
        <v>107</v>
      </c>
      <c r="B19" s="7"/>
      <c r="C19" s="24">
        <f>D7+G17</f>
        <v>275</v>
      </c>
      <c r="D19" s="74" t="s">
        <v>68</v>
      </c>
      <c r="E19" s="74"/>
      <c r="F19" s="75"/>
      <c r="G19" s="12"/>
    </row>
    <row r="20" ht="22.5" customHeight="1">
      <c r="A20" s="10" t="s">
        <v>108</v>
      </c>
      <c r="B20" s="10"/>
      <c r="C20" s="26">
        <f>C19*D8/12</f>
        <v>2.133541667</v>
      </c>
      <c r="D20" s="59"/>
      <c r="E20" s="59"/>
      <c r="F20" s="12"/>
      <c r="G20" s="1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31.43"/>
    <col customWidth="1" min="2" max="2" width="14.29"/>
    <col customWidth="1" min="3" max="3" width="10.43"/>
    <col customWidth="1" min="4" max="4" width="5.86"/>
    <col customWidth="1" min="5" max="5" width="17.29"/>
    <col customWidth="1" min="6" max="6" width="30.71"/>
    <col customWidth="1" min="7" max="7" width="11.14"/>
    <col customWidth="1" min="8" max="8" width="7.29"/>
    <col customWidth="1" min="9" max="9" width="18.14"/>
    <col customWidth="1" min="10" max="10" width="18.71"/>
    <col customWidth="1" min="11" max="14" width="17.29"/>
    <col customWidth="1" min="15" max="15" width="9.29"/>
    <col customWidth="1" min="16" max="28" width="17.29"/>
  </cols>
  <sheetData>
    <row r="1">
      <c r="A1" s="39"/>
    </row>
    <row r="11">
      <c r="A11" s="76"/>
      <c r="B11" s="76"/>
      <c r="C11" s="76"/>
      <c r="D11" s="76"/>
    </row>
    <row r="12">
      <c r="A12" s="77">
        <f>NOW()</f>
        <v>44900.47526</v>
      </c>
      <c r="B12" s="76"/>
      <c r="C12" s="76"/>
      <c r="D12" s="76"/>
    </row>
    <row r="13" ht="25.5" customHeight="1">
      <c r="A13" s="76"/>
      <c r="B13" s="76"/>
      <c r="C13" s="76"/>
      <c r="D13" s="76"/>
    </row>
    <row r="14">
      <c r="A14" s="78" t="str">
        <f>Commitment!A2</f>
        <v/>
      </c>
      <c r="B14" s="76"/>
      <c r="C14" s="76"/>
      <c r="D14" s="76"/>
    </row>
    <row r="15">
      <c r="A15" s="78" t="str">
        <f>Inputs!B2</f>
        <v/>
      </c>
      <c r="B15" s="76"/>
      <c r="C15" s="76"/>
      <c r="D15" s="76"/>
    </row>
    <row r="16">
      <c r="A16" s="78"/>
      <c r="B16" s="76"/>
      <c r="C16" s="76"/>
      <c r="D16" s="76"/>
    </row>
    <row r="17">
      <c r="A17" s="78" t="str">
        <f>Inputs!M2</f>
        <v>enter as JP#000X</v>
      </c>
      <c r="B17" s="76"/>
      <c r="C17" s="76"/>
      <c r="D17" s="76"/>
    </row>
    <row r="18" ht="37.5" customHeight="1">
      <c r="A18" s="78"/>
      <c r="B18" s="76"/>
      <c r="C18" s="76"/>
      <c r="D18" s="76"/>
    </row>
    <row r="19">
      <c r="A19" s="78" t="str">
        <f>Inputs!C2</f>
        <v/>
      </c>
      <c r="B19" s="76"/>
      <c r="C19" s="76"/>
      <c r="D19" s="76"/>
    </row>
    <row r="20">
      <c r="A20" s="78"/>
      <c r="B20" s="76"/>
      <c r="C20" s="76"/>
      <c r="D20" s="76"/>
    </row>
    <row r="21" ht="15.75" customHeight="1">
      <c r="A21" s="76"/>
      <c r="B21" s="76"/>
      <c r="C21" s="76"/>
      <c r="D21" s="76"/>
    </row>
    <row r="22" ht="18.0" customHeight="1">
      <c r="A22" s="79" t="s">
        <v>109</v>
      </c>
      <c r="C22" s="80" t="str">
        <f>Commitment!A1</f>
        <v/>
      </c>
      <c r="D22" s="78"/>
      <c r="E22" s="78"/>
      <c r="F22" s="78"/>
    </row>
    <row r="23" ht="18.0" customHeight="1">
      <c r="A23" s="79" t="s">
        <v>110</v>
      </c>
      <c r="B23" s="79"/>
      <c r="C23" s="79"/>
      <c r="D23" s="79"/>
      <c r="E23" s="81">
        <f>'Accrued Interest'!B5</f>
        <v>228643</v>
      </c>
      <c r="F23" s="78"/>
      <c r="I23" s="80" t="s">
        <v>97</v>
      </c>
    </row>
    <row r="24" ht="18.0" customHeight="1">
      <c r="A24" s="79" t="s">
        <v>111</v>
      </c>
      <c r="B24" s="78"/>
      <c r="C24" s="82">
        <f>'Accrued Interest'!B5+31</f>
        <v>228674</v>
      </c>
      <c r="D24" s="79" t="s">
        <v>112</v>
      </c>
      <c r="E24" s="78"/>
      <c r="F24" s="78"/>
    </row>
    <row r="25" ht="18.0" customHeight="1">
      <c r="A25" s="83" t="s">
        <v>113</v>
      </c>
      <c r="B25" s="84">
        <f>'Accrued Interest'!C20</f>
        <v>2.133541667</v>
      </c>
      <c r="C25" s="78"/>
      <c r="D25" s="78"/>
      <c r="E25" s="78"/>
      <c r="F25" s="78"/>
    </row>
    <row r="26" ht="18.0" customHeight="1">
      <c r="A26" s="83" t="s">
        <v>114</v>
      </c>
      <c r="B26" s="85">
        <f>DATE( YEAR(Draws!B6)+1 , MONTH(Draws!B6) , DAY(Draws!B6) )</f>
        <v>228989</v>
      </c>
      <c r="C26" s="78"/>
      <c r="D26" s="78"/>
      <c r="E26" s="78"/>
      <c r="F26" s="78"/>
    </row>
    <row r="27" ht="17.25" customHeight="1">
      <c r="A27" s="76"/>
      <c r="B27" s="76"/>
      <c r="C27" s="76"/>
      <c r="D27" s="76"/>
      <c r="E27" s="76"/>
      <c r="F27" s="76"/>
    </row>
    <row r="28" ht="31.5" customHeight="1">
      <c r="A28" s="76"/>
      <c r="B28" s="76"/>
      <c r="C28" s="76"/>
      <c r="D28" s="76"/>
      <c r="E28" s="76"/>
      <c r="F28" s="76"/>
    </row>
    <row r="29" ht="31.5" customHeight="1">
      <c r="A29" s="76"/>
      <c r="B29" s="76"/>
      <c r="C29" s="76"/>
      <c r="D29" s="76"/>
      <c r="E29" s="76"/>
      <c r="F29" s="76"/>
    </row>
    <row r="30" ht="15.75" customHeight="1">
      <c r="A30" s="76" t="s">
        <v>92</v>
      </c>
      <c r="B30" s="76"/>
      <c r="C30" s="76"/>
      <c r="D30" s="76"/>
      <c r="E30" s="76"/>
      <c r="F30" s="76"/>
    </row>
    <row r="31" ht="15.75" customHeight="1">
      <c r="A31" s="76"/>
      <c r="B31" s="76"/>
      <c r="C31" s="76"/>
      <c r="D31" s="76"/>
      <c r="E31" s="76"/>
      <c r="F31" s="76"/>
    </row>
    <row r="32" ht="15.75" customHeight="1">
      <c r="A32" s="76" t="s">
        <v>93</v>
      </c>
      <c r="B32" s="76"/>
      <c r="C32" s="76"/>
      <c r="D32" s="76"/>
      <c r="E32" s="76"/>
      <c r="F32" s="76"/>
    </row>
    <row r="33" ht="15.75" customHeight="1">
      <c r="A33" s="76" t="s">
        <v>115</v>
      </c>
      <c r="B33" s="76"/>
      <c r="C33" s="76"/>
      <c r="D33" s="76"/>
      <c r="E33" s="76"/>
      <c r="F33" s="76"/>
    </row>
    <row r="34" ht="15.75" customHeight="1">
      <c r="A34" s="76" t="s">
        <v>116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0" customHeight="1">
      <c r="A43" s="53" t="s">
        <v>96</v>
      </c>
      <c r="B43" s="54"/>
      <c r="C43" s="54"/>
      <c r="D43" s="54"/>
      <c r="E43" s="54"/>
      <c r="F43" s="5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ht="12.75" customHeight="1">
      <c r="A44" s="56" t="s">
        <v>97</v>
      </c>
    </row>
    <row r="45" ht="12.75" customHeight="1">
      <c r="A45" s="56" t="s">
        <v>97</v>
      </c>
    </row>
    <row r="46" ht="12.75" customHeight="1">
      <c r="A46" s="56" t="s">
        <v>97</v>
      </c>
    </row>
    <row r="47" ht="12.75" customHeight="1">
      <c r="A47" s="56" t="s">
        <v>97</v>
      </c>
    </row>
    <row r="48" ht="9.75" customHeight="1">
      <c r="C48" s="52" t="s">
        <v>97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22:B22"/>
    <mergeCell ref="A43:F43"/>
    <mergeCell ref="A44:F44"/>
    <mergeCell ref="A45:F45"/>
    <mergeCell ref="A46:F46"/>
    <mergeCell ref="A47:F47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17.29"/>
    <col customWidth="1" min="2" max="2" width="14.86"/>
    <col customWidth="1" min="3" max="3" width="10.71"/>
    <col customWidth="1" min="4" max="4" width="20.86"/>
    <col customWidth="1" min="5" max="5" width="9.43"/>
    <col customWidth="1" min="6" max="26" width="17.29"/>
  </cols>
  <sheetData>
    <row r="1">
      <c r="E1" s="86"/>
      <c r="F1" s="86" t="s">
        <v>117</v>
      </c>
    </row>
    <row r="2">
      <c r="E2" s="52"/>
      <c r="F2" s="52" t="s">
        <v>118</v>
      </c>
      <c r="G2" s="87">
        <f>NOW()</f>
        <v>44900.47526</v>
      </c>
    </row>
    <row r="4">
      <c r="E4" s="52"/>
      <c r="F4" s="52" t="s">
        <v>60</v>
      </c>
      <c r="G4" s="40" t="str">
        <f>Commitment!A3</f>
        <v>enter as JP#000X</v>
      </c>
    </row>
    <row r="5">
      <c r="E5" s="52"/>
      <c r="F5" s="52" t="s">
        <v>119</v>
      </c>
      <c r="G5" s="40" t="str">
        <f>Commitment!A2</f>
        <v/>
      </c>
    </row>
    <row r="6">
      <c r="E6" s="52"/>
      <c r="F6" s="52" t="s">
        <v>97</v>
      </c>
      <c r="G6" s="40" t="str">
        <f>Inputs!B2</f>
        <v/>
      </c>
    </row>
    <row r="10">
      <c r="A10" s="88" t="s">
        <v>120</v>
      </c>
      <c r="B10" s="89"/>
      <c r="C10" s="89"/>
      <c r="D10" s="90"/>
      <c r="F10" s="88" t="s">
        <v>121</v>
      </c>
      <c r="G10" s="89"/>
      <c r="H10" s="90"/>
    </row>
    <row r="11">
      <c r="A11" s="91" t="s">
        <v>61</v>
      </c>
      <c r="B11" s="92" t="str">
        <f>Commitment!A1</f>
        <v/>
      </c>
      <c r="D11" s="93"/>
      <c r="F11" s="91" t="s">
        <v>65</v>
      </c>
      <c r="H11" s="94">
        <f>'Accrued Interest'!D8</f>
        <v>0.0931</v>
      </c>
    </row>
    <row r="12">
      <c r="A12" s="91" t="s">
        <v>122</v>
      </c>
      <c r="C12" s="95"/>
      <c r="D12" s="96">
        <f>'Accrued Interest'!D7</f>
        <v>275</v>
      </c>
      <c r="F12" s="91" t="s">
        <v>123</v>
      </c>
      <c r="H12" s="97">
        <f>'Accrued Interest'!G17</f>
        <v>0</v>
      </c>
    </row>
    <row r="13">
      <c r="A13" s="91" t="s">
        <v>64</v>
      </c>
      <c r="C13" s="92"/>
      <c r="D13" s="98">
        <f>Completion!B26</f>
        <v>228989</v>
      </c>
      <c r="F13" s="91" t="s">
        <v>124</v>
      </c>
      <c r="H13" s="97">
        <f>'Accrued Interest'!C20</f>
        <v>2.133541667</v>
      </c>
    </row>
    <row r="14">
      <c r="A14" s="99" t="s">
        <v>125</v>
      </c>
      <c r="B14" s="100"/>
      <c r="C14" s="101"/>
      <c r="D14" s="102" t="s">
        <v>126</v>
      </c>
      <c r="F14" s="99" t="s">
        <v>127</v>
      </c>
      <c r="G14" s="100"/>
      <c r="H14" s="103"/>
    </row>
    <row r="15" ht="37.5" customHeight="1"/>
    <row r="16" ht="21.0" customHeight="1">
      <c r="A16" s="104" t="s">
        <v>128</v>
      </c>
      <c r="B16" s="105"/>
      <c r="C16" s="105"/>
      <c r="D16" s="105"/>
      <c r="E16" s="105"/>
      <c r="F16" s="105"/>
      <c r="G16" s="105"/>
      <c r="H16" s="106"/>
    </row>
    <row r="17">
      <c r="A17" s="107"/>
      <c r="B17" s="107"/>
      <c r="C17" s="107"/>
      <c r="D17" s="107"/>
      <c r="E17" s="107"/>
      <c r="F17" s="107"/>
      <c r="G17" s="107"/>
      <c r="H17" s="107"/>
    </row>
    <row r="18">
      <c r="A18" s="108"/>
      <c r="B18" s="107"/>
      <c r="C18" s="107"/>
      <c r="D18" s="107"/>
      <c r="E18" s="108"/>
      <c r="F18" s="109"/>
      <c r="G18" s="109"/>
      <c r="H18" s="107"/>
    </row>
    <row r="19">
      <c r="A19" s="110" t="s">
        <v>129</v>
      </c>
      <c r="B19" s="110"/>
      <c r="C19" s="110"/>
      <c r="D19" s="110"/>
      <c r="E19" s="111"/>
      <c r="F19" s="112"/>
      <c r="G19" s="112"/>
      <c r="H19" s="110"/>
    </row>
    <row r="20">
      <c r="A20" s="108"/>
      <c r="B20" s="110" t="s">
        <v>130</v>
      </c>
      <c r="C20" s="107"/>
      <c r="D20" s="107"/>
      <c r="E20" s="108"/>
      <c r="F20" s="109"/>
      <c r="G20" s="109"/>
      <c r="H20" s="107"/>
    </row>
    <row r="21" ht="15.75" customHeight="1">
      <c r="A21" s="108"/>
      <c r="B21" s="107"/>
      <c r="C21" s="107"/>
      <c r="D21" s="107"/>
      <c r="E21" s="108"/>
      <c r="F21" s="109"/>
      <c r="G21" s="109"/>
      <c r="H21" s="107"/>
    </row>
    <row r="22" ht="15.75" customHeight="1">
      <c r="A22" s="108"/>
      <c r="B22" s="107"/>
      <c r="C22" s="107"/>
      <c r="D22" s="107"/>
      <c r="E22" s="108"/>
      <c r="F22" s="109"/>
      <c r="G22" s="109"/>
      <c r="H22" s="107"/>
    </row>
    <row r="23" ht="15.75" customHeight="1">
      <c r="A23" s="108"/>
      <c r="B23" s="107"/>
      <c r="C23" s="107"/>
      <c r="D23" s="107"/>
      <c r="E23" s="108"/>
      <c r="F23" s="109"/>
      <c r="G23" s="109"/>
      <c r="H23" s="107"/>
    </row>
    <row r="24" ht="15.75" customHeight="1">
      <c r="A24" s="108"/>
      <c r="B24" s="107"/>
      <c r="C24" s="107"/>
      <c r="D24" s="107"/>
      <c r="E24" s="108"/>
      <c r="F24" s="109"/>
      <c r="G24" s="109"/>
      <c r="H24" s="107"/>
    </row>
    <row r="25" ht="15.75" customHeight="1">
      <c r="A25" s="108"/>
      <c r="B25" s="107"/>
      <c r="C25" s="107"/>
      <c r="D25" s="107"/>
      <c r="E25" s="108"/>
      <c r="F25" s="109"/>
      <c r="G25" s="109"/>
      <c r="H25" s="107"/>
    </row>
    <row r="26" ht="15.75" customHeight="1">
      <c r="A26" s="108"/>
      <c r="B26" s="107"/>
      <c r="C26" s="107"/>
      <c r="D26" s="107"/>
      <c r="E26" s="108"/>
      <c r="F26" s="109"/>
      <c r="G26" s="109"/>
      <c r="H26" s="107"/>
    </row>
    <row r="27" ht="15.75" customHeight="1">
      <c r="A27" s="108"/>
      <c r="B27" s="107"/>
      <c r="C27" s="107"/>
      <c r="D27" s="107"/>
      <c r="E27" s="108"/>
      <c r="F27" s="109"/>
      <c r="G27" s="109"/>
      <c r="H27" s="107"/>
    </row>
    <row r="28" ht="15.75" customHeight="1">
      <c r="A28" s="107"/>
      <c r="B28" s="107"/>
      <c r="C28" s="107"/>
      <c r="D28" s="107"/>
      <c r="E28" s="108"/>
      <c r="F28" s="109"/>
      <c r="G28" s="109"/>
      <c r="H28" s="107"/>
    </row>
    <row r="29" ht="15.75" customHeight="1">
      <c r="A29" s="107"/>
      <c r="B29" s="107"/>
      <c r="C29" s="107"/>
      <c r="D29" s="107"/>
      <c r="E29" s="108"/>
      <c r="F29" s="109"/>
      <c r="G29" s="109"/>
      <c r="H29" s="107"/>
    </row>
    <row r="30" ht="15.75" customHeight="1">
      <c r="A30" s="107"/>
      <c r="B30" s="107"/>
      <c r="C30" s="107"/>
      <c r="D30" s="107"/>
      <c r="E30" s="108"/>
      <c r="F30" s="109"/>
      <c r="G30" s="109"/>
      <c r="H30" s="107"/>
    </row>
    <row r="31" ht="15.75" customHeight="1">
      <c r="A31" s="108"/>
      <c r="B31" s="107"/>
      <c r="C31" s="107"/>
      <c r="D31" s="107"/>
      <c r="E31" s="108"/>
      <c r="F31" s="109"/>
      <c r="G31" s="109"/>
      <c r="H31" s="107"/>
    </row>
    <row r="32" ht="15.75" customHeight="1">
      <c r="A32" s="108"/>
      <c r="B32" s="107"/>
      <c r="C32" s="107"/>
      <c r="D32" s="107"/>
      <c r="E32" s="113"/>
      <c r="F32" s="109"/>
      <c r="G32" s="109"/>
      <c r="H32" s="107"/>
    </row>
    <row r="33" ht="15.75" customHeight="1">
      <c r="A33" s="108"/>
      <c r="B33" s="107"/>
      <c r="C33" s="107"/>
      <c r="D33" s="107"/>
      <c r="E33" s="108"/>
      <c r="F33" s="109"/>
      <c r="G33" s="109"/>
      <c r="H33" s="107"/>
    </row>
    <row r="34" ht="15.75" customHeight="1">
      <c r="A34" s="114"/>
      <c r="B34" s="107"/>
      <c r="C34" s="107"/>
      <c r="D34" s="107"/>
      <c r="E34" s="108"/>
      <c r="F34" s="109"/>
      <c r="G34" s="109"/>
      <c r="H34" s="107"/>
    </row>
    <row r="35" ht="15.75" customHeight="1">
      <c r="A35" s="115" t="s">
        <v>131</v>
      </c>
      <c r="B35" s="54"/>
      <c r="C35" s="54"/>
      <c r="D35" s="54"/>
      <c r="E35" s="54"/>
      <c r="F35" s="54"/>
      <c r="G35" s="54"/>
      <c r="H35" s="54"/>
    </row>
    <row r="36" ht="15.75" customHeight="1">
      <c r="A36" s="108"/>
      <c r="B36" s="107"/>
      <c r="C36" s="107"/>
      <c r="D36" s="107"/>
      <c r="E36" s="113"/>
      <c r="F36" s="109"/>
      <c r="G36" s="109"/>
      <c r="H36" s="107"/>
    </row>
    <row r="37" ht="15.75" customHeight="1">
      <c r="A37" s="108"/>
      <c r="B37" s="107"/>
      <c r="C37" s="107"/>
      <c r="D37" s="107"/>
      <c r="E37" s="108"/>
      <c r="F37" s="109"/>
      <c r="G37" s="109"/>
      <c r="H37" s="107"/>
    </row>
    <row r="38" ht="15.75" customHeight="1">
      <c r="A38" s="108"/>
      <c r="B38" s="107"/>
      <c r="C38" s="107"/>
      <c r="D38" s="107"/>
      <c r="E38" s="108"/>
      <c r="F38" s="109"/>
      <c r="G38" s="109"/>
      <c r="H38" s="107"/>
    </row>
    <row r="39" ht="15.75" customHeight="1">
      <c r="A39" s="108"/>
      <c r="B39" s="107"/>
      <c r="C39" s="107"/>
      <c r="D39" s="107"/>
      <c r="E39" s="108"/>
      <c r="F39" s="109"/>
      <c r="G39" s="109"/>
      <c r="H39" s="107"/>
    </row>
    <row r="40" ht="15.75" customHeight="1">
      <c r="A40" s="108"/>
      <c r="B40" s="107"/>
      <c r="C40" s="107"/>
      <c r="D40" s="107"/>
      <c r="E40" s="108"/>
      <c r="F40" s="109"/>
      <c r="G40" s="109"/>
      <c r="H40" s="107"/>
    </row>
    <row r="41" ht="15.75" customHeight="1">
      <c r="A41" s="108"/>
      <c r="B41" s="107"/>
      <c r="C41" s="107"/>
      <c r="D41" s="107"/>
      <c r="E41" s="108"/>
      <c r="F41" s="109"/>
      <c r="G41" s="109"/>
      <c r="H41" s="107"/>
    </row>
    <row r="42" ht="15.75" customHeight="1">
      <c r="A42" s="108"/>
      <c r="B42" s="107"/>
      <c r="C42" s="107"/>
      <c r="D42" s="107"/>
      <c r="E42" s="108"/>
      <c r="F42" s="109"/>
      <c r="G42" s="109"/>
      <c r="H42" s="107"/>
    </row>
    <row r="43" ht="15.75" customHeight="1">
      <c r="A43" s="108"/>
      <c r="B43" s="107"/>
      <c r="C43" s="107"/>
      <c r="D43" s="107"/>
      <c r="E43" s="108"/>
      <c r="F43" s="109"/>
      <c r="G43" s="109"/>
      <c r="H43" s="107"/>
    </row>
    <row r="44" ht="15.75" customHeight="1">
      <c r="A44" s="108"/>
      <c r="B44" s="107"/>
      <c r="C44" s="107"/>
      <c r="D44" s="107"/>
      <c r="E44" s="108"/>
      <c r="F44" s="109"/>
      <c r="G44" s="109"/>
      <c r="H44" s="107"/>
    </row>
    <row r="45" ht="15.75" customHeight="1">
      <c r="A45" s="108"/>
      <c r="B45" s="107"/>
      <c r="C45" s="107"/>
      <c r="D45" s="107"/>
      <c r="E45" s="108"/>
      <c r="F45" s="109"/>
      <c r="G45" s="109"/>
      <c r="H45" s="107"/>
    </row>
    <row r="46" ht="15.75" customHeight="1">
      <c r="A46" s="108"/>
      <c r="B46" s="107"/>
      <c r="C46" s="107"/>
      <c r="D46" s="107"/>
      <c r="E46" s="108"/>
      <c r="F46" s="109"/>
      <c r="G46" s="109"/>
      <c r="H46" s="107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0:D10"/>
    <mergeCell ref="F10:H10"/>
    <mergeCell ref="B11:D11"/>
    <mergeCell ref="A16:H16"/>
    <mergeCell ref="A35:H35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26.86"/>
    <col customWidth="1" min="2" max="2" width="25.57"/>
    <col customWidth="1" min="3" max="3" width="14.43"/>
    <col customWidth="1" min="4" max="4" width="38.86"/>
    <col customWidth="1" min="5" max="5" width="27.86"/>
    <col customWidth="1" min="6" max="6" width="14.43"/>
    <col customWidth="1" min="7" max="26" width="17.29"/>
  </cols>
  <sheetData>
    <row r="1">
      <c r="A1" s="47"/>
    </row>
    <row r="2">
      <c r="A2" s="116" t="s">
        <v>132</v>
      </c>
    </row>
    <row r="3">
      <c r="A3" s="116" t="s">
        <v>133</v>
      </c>
    </row>
    <row r="4">
      <c r="A4" s="116" t="s">
        <v>134</v>
      </c>
    </row>
    <row r="5">
      <c r="A5" s="116" t="s">
        <v>135</v>
      </c>
    </row>
    <row r="6">
      <c r="A6" s="116" t="s">
        <v>136</v>
      </c>
    </row>
    <row r="7">
      <c r="A7" s="117"/>
      <c r="B7" s="117"/>
      <c r="C7" s="117"/>
      <c r="D7" s="117"/>
    </row>
    <row r="8">
      <c r="A8" s="118" t="s">
        <v>137</v>
      </c>
    </row>
    <row r="9">
      <c r="A9" s="119"/>
      <c r="D9" s="117"/>
    </row>
    <row r="10">
      <c r="A10" s="120" t="s">
        <v>138</v>
      </c>
      <c r="B10" s="80" t="str">
        <f>Commitment!A3</f>
        <v>enter as JP#000X</v>
      </c>
      <c r="C10" s="2"/>
      <c r="D10" s="2"/>
    </row>
    <row r="11">
      <c r="A11" s="120" t="s">
        <v>139</v>
      </c>
      <c r="B11" s="121" t="s">
        <v>140</v>
      </c>
      <c r="C11" s="2"/>
      <c r="D11" s="2"/>
    </row>
    <row r="12">
      <c r="A12" s="119"/>
      <c r="D12" s="117"/>
    </row>
    <row r="13">
      <c r="A13" s="116" t="s">
        <v>141</v>
      </c>
    </row>
    <row r="14">
      <c r="A14" s="116"/>
    </row>
    <row r="15">
      <c r="A15" s="122" t="s">
        <v>142</v>
      </c>
      <c r="B15" s="80" t="str">
        <f>Commitment!A2</f>
        <v/>
      </c>
    </row>
    <row r="16">
      <c r="A16" s="122" t="s">
        <v>143</v>
      </c>
      <c r="B16" s="80" t="s">
        <v>133</v>
      </c>
    </row>
    <row r="17">
      <c r="A17" s="122" t="s">
        <v>144</v>
      </c>
      <c r="B17" s="80" t="s">
        <v>145</v>
      </c>
    </row>
    <row r="18">
      <c r="A18" s="122" t="s">
        <v>146</v>
      </c>
      <c r="B18" s="81">
        <f>Draws!B6</f>
        <v>228624</v>
      </c>
    </row>
    <row r="19">
      <c r="A19" s="122" t="s">
        <v>147</v>
      </c>
      <c r="B19" s="123">
        <f>Commitment!C13</f>
        <v>275</v>
      </c>
    </row>
    <row r="20">
      <c r="A20" s="122" t="s">
        <v>148</v>
      </c>
      <c r="B20" s="124" t="s">
        <v>149</v>
      </c>
      <c r="C20" s="79" t="s">
        <v>150</v>
      </c>
    </row>
    <row r="21" ht="15.75" customHeight="1">
      <c r="A21" s="125" t="s">
        <v>151</v>
      </c>
      <c r="B21" s="124" t="s">
        <v>152</v>
      </c>
    </row>
    <row r="22" ht="15.75" customHeight="1">
      <c r="A22" s="126"/>
    </row>
    <row r="23" ht="15.75" customHeight="1">
      <c r="A23" s="116" t="s">
        <v>153</v>
      </c>
      <c r="B23" s="52"/>
      <c r="D23" s="127" t="str">
        <f>B11</f>
        <v>(OPA# from Atlas)</v>
      </c>
      <c r="F23" s="128"/>
    </row>
    <row r="24" ht="15.75" customHeight="1">
      <c r="A24" s="127" t="str">
        <f>Commitment!A1</f>
        <v/>
      </c>
      <c r="B24" s="52" t="s">
        <v>97</v>
      </c>
    </row>
    <row r="25" ht="15.75" customHeight="1">
      <c r="A25" s="126"/>
      <c r="B25" s="52"/>
    </row>
    <row r="26" ht="15.75" customHeight="1">
      <c r="A26" s="116" t="s">
        <v>154</v>
      </c>
    </row>
    <row r="27" ht="15.75" customHeight="1">
      <c r="A27" s="79" t="s">
        <v>155</v>
      </c>
    </row>
    <row r="28" ht="15.75" customHeight="1">
      <c r="A28" s="79" t="s">
        <v>156</v>
      </c>
    </row>
    <row r="29" ht="15.75" customHeight="1">
      <c r="A29" s="116"/>
    </row>
    <row r="30" ht="15.75" customHeight="1">
      <c r="A30" s="79" t="s">
        <v>157</v>
      </c>
    </row>
    <row r="31" ht="15.75" customHeight="1">
      <c r="A31" s="120" t="s">
        <v>158</v>
      </c>
      <c r="B31" s="2"/>
      <c r="C31" s="2"/>
      <c r="D31" s="2"/>
      <c r="E31" s="2"/>
      <c r="F31" s="2"/>
      <c r="G31" s="2"/>
    </row>
    <row r="32" ht="15.75" customHeight="1">
      <c r="A32" s="2"/>
      <c r="B32" s="2"/>
      <c r="C32" s="2"/>
      <c r="D32" s="2"/>
      <c r="E32" s="2"/>
      <c r="F32" s="2"/>
      <c r="G32" s="2"/>
    </row>
    <row r="33" ht="15.75" customHeight="1">
      <c r="A33" s="120" t="s">
        <v>159</v>
      </c>
      <c r="B33" s="2"/>
      <c r="C33" s="2"/>
      <c r="D33" s="2"/>
      <c r="E33" s="2"/>
      <c r="F33" s="2"/>
      <c r="G33" s="2"/>
    </row>
    <row r="34" ht="15.75" customHeight="1">
      <c r="A34" s="2"/>
      <c r="B34" s="2"/>
      <c r="C34" s="2"/>
      <c r="D34" s="2"/>
      <c r="E34" s="2"/>
      <c r="F34" s="2"/>
      <c r="G34" s="2"/>
    </row>
    <row r="35" ht="15.75" customHeight="1">
      <c r="B35" s="2"/>
      <c r="C35" s="2"/>
      <c r="D35" s="129" t="s">
        <v>160</v>
      </c>
      <c r="E35" s="2"/>
      <c r="F35" s="2"/>
      <c r="G35" s="2"/>
    </row>
    <row r="36" ht="28.5" customHeight="1">
      <c r="A36" s="2"/>
      <c r="B36" s="2"/>
      <c r="C36" s="2"/>
      <c r="D36" s="120" t="s">
        <v>161</v>
      </c>
      <c r="E36" s="2"/>
      <c r="F36" s="2"/>
      <c r="G36" s="2"/>
    </row>
    <row r="37" ht="15.75" customHeight="1">
      <c r="A37" s="120"/>
      <c r="B37" s="2"/>
      <c r="C37" s="2"/>
      <c r="D37" s="130" t="s">
        <v>162</v>
      </c>
      <c r="E37" s="2"/>
      <c r="F37" s="2"/>
      <c r="G37" s="2"/>
    </row>
    <row r="38" ht="15.75" customHeight="1">
      <c r="A38" s="130"/>
      <c r="B38" s="2"/>
      <c r="C38" s="2"/>
      <c r="D38" s="2"/>
      <c r="E38" s="2"/>
      <c r="F38" s="2"/>
      <c r="G38" s="2"/>
    </row>
    <row r="39" ht="15.75" customHeight="1">
      <c r="A39" s="130" t="s">
        <v>163</v>
      </c>
      <c r="B39" s="2"/>
      <c r="C39" s="2"/>
      <c r="D39" s="2"/>
      <c r="E39" s="2"/>
      <c r="F39" s="2"/>
      <c r="G39" s="2"/>
    </row>
    <row r="40" ht="15.75" customHeight="1">
      <c r="A40" s="130" t="s">
        <v>164</v>
      </c>
      <c r="B40" s="2"/>
      <c r="C40" s="2"/>
      <c r="D40" s="2"/>
      <c r="E40" s="2"/>
      <c r="F40" s="2"/>
      <c r="G40" s="2"/>
    </row>
    <row r="41" ht="15.75" customHeight="1">
      <c r="A41" s="130"/>
      <c r="B41" s="2"/>
      <c r="C41" s="2"/>
      <c r="D41" s="2"/>
      <c r="E41" s="2"/>
      <c r="F41" s="2"/>
      <c r="G41" s="2"/>
    </row>
    <row r="42" ht="17.25" customHeight="1">
      <c r="A42" s="116" t="s">
        <v>165</v>
      </c>
      <c r="B42" s="2"/>
      <c r="C42" s="2"/>
      <c r="D42" s="2"/>
      <c r="E42" s="2"/>
      <c r="F42" s="2"/>
      <c r="G42" s="2"/>
    </row>
    <row r="43" ht="17.25" customHeight="1">
      <c r="A43" s="116" t="s">
        <v>166</v>
      </c>
      <c r="B43" s="2"/>
      <c r="C43" s="2"/>
      <c r="D43" s="2"/>
      <c r="E43" s="2"/>
      <c r="F43" s="2"/>
      <c r="G43" s="2"/>
    </row>
    <row r="44" ht="17.25" customHeight="1">
      <c r="A44" s="116" t="s">
        <v>167</v>
      </c>
      <c r="B44" s="2"/>
      <c r="C44" s="2"/>
      <c r="D44" s="2"/>
      <c r="E44" s="2"/>
      <c r="F44" s="2"/>
      <c r="G44" s="2"/>
    </row>
    <row r="45" ht="17.25" customHeight="1">
      <c r="A45" s="116" t="s">
        <v>168</v>
      </c>
      <c r="B45" s="2"/>
      <c r="C45" s="2"/>
      <c r="D45" s="2"/>
      <c r="E45" s="2"/>
      <c r="F45" s="2"/>
      <c r="G45" s="2"/>
    </row>
    <row r="46" ht="17.25" customHeight="1">
      <c r="A46" s="116" t="s">
        <v>169</v>
      </c>
      <c r="B46" s="2"/>
      <c r="C46" s="2"/>
      <c r="D46" s="2"/>
      <c r="E46" s="2"/>
      <c r="F46" s="2"/>
      <c r="G46" s="2"/>
    </row>
    <row r="47" ht="17.25" customHeight="1">
      <c r="A47" s="116" t="s">
        <v>170</v>
      </c>
      <c r="B47" s="2"/>
      <c r="C47" s="2"/>
      <c r="D47" s="2"/>
      <c r="E47" s="2"/>
      <c r="F47" s="2"/>
      <c r="G47" s="2"/>
    </row>
    <row r="48" ht="15.75" customHeight="1">
      <c r="A48" s="116"/>
      <c r="B48" s="2"/>
      <c r="C48" s="2"/>
      <c r="D48" s="2"/>
      <c r="E48" s="2"/>
      <c r="F48" s="2"/>
      <c r="G48" s="2"/>
    </row>
    <row r="49" ht="15.75" customHeight="1">
      <c r="A49" s="116" t="s">
        <v>171</v>
      </c>
      <c r="B49" s="2"/>
      <c r="C49" s="2"/>
      <c r="D49" s="2"/>
      <c r="E49" s="2"/>
      <c r="F49" s="2"/>
      <c r="G49" s="2"/>
    </row>
    <row r="50" ht="15.75" customHeight="1">
      <c r="A50" s="116"/>
      <c r="C50" s="2"/>
      <c r="D50" s="2"/>
      <c r="E50" s="2"/>
      <c r="F50" s="2"/>
      <c r="G50" s="2"/>
    </row>
    <row r="51" ht="15.75" customHeight="1">
      <c r="A51" s="116"/>
      <c r="C51" s="2"/>
      <c r="D51" s="2"/>
      <c r="E51" s="2"/>
      <c r="F51" s="2"/>
      <c r="G51" s="2"/>
    </row>
    <row r="52" ht="15.75" customHeight="1">
      <c r="A52" s="131"/>
      <c r="C52" s="116" t="s">
        <v>172</v>
      </c>
      <c r="D52" s="2"/>
      <c r="E52" s="2"/>
      <c r="F52" s="2"/>
      <c r="G52" s="2"/>
    </row>
    <row r="53" ht="15.75" customHeight="1">
      <c r="A53" s="2"/>
      <c r="C53" s="116" t="s">
        <v>173</v>
      </c>
      <c r="D53" s="2"/>
      <c r="E53" s="2"/>
      <c r="F53" s="2"/>
      <c r="G53" s="2"/>
    </row>
    <row r="54" ht="15.75" customHeight="1">
      <c r="A54" s="131"/>
      <c r="C54" s="116" t="s">
        <v>174</v>
      </c>
      <c r="D54" s="2"/>
      <c r="E54" s="2"/>
      <c r="F54" s="2"/>
      <c r="G54" s="2"/>
    </row>
    <row r="55" ht="15.75" customHeight="1">
      <c r="A55" s="2"/>
      <c r="B55" s="116"/>
      <c r="C55" s="2"/>
      <c r="D55" s="2"/>
      <c r="E55" s="2"/>
      <c r="F55" s="2"/>
      <c r="G55" s="2"/>
    </row>
    <row r="56" ht="15.75" customHeight="1">
      <c r="A56" s="2"/>
      <c r="B56" s="2"/>
      <c r="C56" s="2"/>
      <c r="D56" s="2"/>
      <c r="E56" s="2"/>
      <c r="F56" s="2"/>
      <c r="G56" s="2"/>
    </row>
    <row r="57" ht="15.75" customHeight="1">
      <c r="A57" s="2"/>
      <c r="B57" s="2"/>
      <c r="C57" s="2"/>
      <c r="D57" s="2"/>
      <c r="E57" s="2"/>
      <c r="F57" s="2"/>
      <c r="G57" s="2"/>
    </row>
    <row r="58" ht="15.75" customHeight="1">
      <c r="A58" s="2"/>
      <c r="B58" s="2"/>
      <c r="C58" s="2"/>
      <c r="D58" s="2"/>
      <c r="E58" s="2"/>
      <c r="F58" s="2"/>
      <c r="G58" s="2"/>
    </row>
    <row r="59" ht="15.75" customHeight="1">
      <c r="A59" s="2"/>
      <c r="B59" s="2"/>
      <c r="C59" s="2"/>
      <c r="D59" s="2"/>
      <c r="E59" s="2"/>
      <c r="F59" s="2"/>
      <c r="G59" s="2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8:D8"/>
  </mergeCells>
  <drawing r:id="rId1"/>
</worksheet>
</file>